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autoCompressPictures="0" defaultThemeVersion="124226"/>
  <xr:revisionPtr revIDLastSave="6" documentId="8_{66EB1E5D-70CD-4850-B616-45B1DFFCF415}" xr6:coauthVersionLast="36" xr6:coauthVersionMax="47" xr10:uidLastSave="{81E04476-7AC1-42E6-A740-CA137B9978CA}"/>
  <bookViews>
    <workbookView xWindow="0" yWindow="0" windowWidth="23040" windowHeight="9300" xr2:uid="{00000000-000D-0000-FFFF-FFFF00000000}"/>
  </bookViews>
  <sheets>
    <sheet name="Cover" sheetId="21" r:id="rId1"/>
    <sheet name="Per 1" sheetId="23" r:id="rId2"/>
    <sheet name="Per 2" sheetId="34" r:id="rId3"/>
    <sheet name="Per 3" sheetId="35" r:id="rId4"/>
    <sheet name="Per 4" sheetId="36" r:id="rId5"/>
    <sheet name="Per 5" sheetId="37" r:id="rId6"/>
    <sheet name="Summary" sheetId="18" r:id="rId7"/>
    <sheet name="In-kind" sheetId="2" r:id="rId8"/>
  </sheets>
  <definedNames>
    <definedName name="_xlnm.Print_Area" localSheetId="0">Cover!$A$1:$P$41</definedName>
    <definedName name="_xlnm.Print_Area" localSheetId="1">'Per 1'!$A$1:$N$47</definedName>
    <definedName name="_xlnm.Print_Area" localSheetId="2">'Per 2'!$A$1:$N$45</definedName>
    <definedName name="_xlnm.Print_Area" localSheetId="3">'Per 3'!$A$1:$N$45</definedName>
    <definedName name="_xlnm.Print_Area" localSheetId="4">'Per 4'!$A$1:$N$46</definedName>
    <definedName name="_xlnm.Print_Area" localSheetId="5">'Per 5'!$A$1:$N$45</definedName>
    <definedName name="_xlnm.Print_Area" localSheetId="6">Summary!$A$1:$G$18</definedName>
  </definedNames>
  <calcPr calcId="191028"/>
  <extLst>
    <ext xmlns:mx="http://schemas.microsoft.com/office/mac/excel/2008/main" uri="{7523E5D3-25F3-A5E0-1632-64F254C22452}">
      <mx:ArchID Flags="2"/>
    </ext>
  </extLst>
</workbook>
</file>

<file path=xl/calcChain.xml><?xml version="1.0" encoding="utf-8"?>
<calcChain xmlns="http://schemas.openxmlformats.org/spreadsheetml/2006/main">
  <c r="G2" i="37" l="1"/>
  <c r="N19" i="21"/>
  <c r="C15" i="21"/>
  <c r="D7" i="34" l="1"/>
  <c r="D19" i="37"/>
  <c r="D20" i="37"/>
  <c r="D21" i="37"/>
  <c r="D18" i="37"/>
  <c r="D13" i="37"/>
  <c r="D14" i="37"/>
  <c r="D15" i="37"/>
  <c r="D12" i="37"/>
  <c r="D8" i="37"/>
  <c r="D9" i="37"/>
  <c r="D10" i="37"/>
  <c r="D7" i="37"/>
  <c r="D19" i="36"/>
  <c r="D20" i="36"/>
  <c r="D21" i="36"/>
  <c r="D18" i="36"/>
  <c r="D13" i="36"/>
  <c r="D14" i="36"/>
  <c r="D15" i="36"/>
  <c r="D12" i="36"/>
  <c r="D8" i="36"/>
  <c r="D9" i="36"/>
  <c r="D10" i="36"/>
  <c r="D7" i="36"/>
  <c r="D19" i="35"/>
  <c r="D20" i="35"/>
  <c r="D21" i="35"/>
  <c r="D18" i="35"/>
  <c r="D13" i="35"/>
  <c r="D14" i="35"/>
  <c r="D15" i="35"/>
  <c r="D12" i="35"/>
  <c r="D8" i="35"/>
  <c r="D9" i="35"/>
  <c r="D10" i="35"/>
  <c r="D7" i="35"/>
  <c r="D19" i="34"/>
  <c r="D20" i="34"/>
  <c r="D21" i="34"/>
  <c r="D18" i="34"/>
  <c r="D13" i="34"/>
  <c r="D14" i="34"/>
  <c r="D15" i="34"/>
  <c r="D12" i="34"/>
  <c r="D8" i="34"/>
  <c r="D9" i="34"/>
  <c r="D10" i="34"/>
  <c r="D19" i="23"/>
  <c r="D20" i="23"/>
  <c r="D21" i="23"/>
  <c r="D18" i="23"/>
  <c r="D13" i="23"/>
  <c r="D14" i="23"/>
  <c r="D15" i="23"/>
  <c r="D12" i="23"/>
  <c r="D8" i="23"/>
  <c r="D9" i="23"/>
  <c r="D10" i="23"/>
  <c r="D7" i="23"/>
  <c r="H50" i="23" l="1"/>
  <c r="L72" i="37"/>
  <c r="L71" i="37"/>
  <c r="L70" i="37"/>
  <c r="L69" i="37"/>
  <c r="L68" i="37"/>
  <c r="L67" i="37"/>
  <c r="L66" i="37"/>
  <c r="L65" i="37"/>
  <c r="L64" i="37"/>
  <c r="L63" i="37"/>
  <c r="L62" i="37"/>
  <c r="L61" i="37"/>
  <c r="L60" i="37"/>
  <c r="L59" i="37"/>
  <c r="L58" i="37"/>
  <c r="L57" i="37"/>
  <c r="L56" i="37"/>
  <c r="L55" i="37"/>
  <c r="L54" i="37"/>
  <c r="L53" i="37"/>
  <c r="L52" i="37"/>
  <c r="L51" i="37"/>
  <c r="L72" i="36"/>
  <c r="L71" i="36"/>
  <c r="L70" i="36"/>
  <c r="L69" i="36"/>
  <c r="L68" i="36"/>
  <c r="L67" i="36"/>
  <c r="L66" i="36"/>
  <c r="L65" i="36"/>
  <c r="L64" i="36"/>
  <c r="L63" i="36"/>
  <c r="L62" i="36"/>
  <c r="L61" i="36"/>
  <c r="L60" i="36"/>
  <c r="L59" i="36"/>
  <c r="L58" i="36"/>
  <c r="L57" i="36"/>
  <c r="L56" i="36"/>
  <c r="L55" i="36"/>
  <c r="L54" i="36"/>
  <c r="L53" i="36"/>
  <c r="L52" i="36"/>
  <c r="L51" i="36"/>
  <c r="L72" i="35"/>
  <c r="L71" i="35"/>
  <c r="L70" i="35"/>
  <c r="L69" i="35"/>
  <c r="L68" i="35"/>
  <c r="L67" i="35"/>
  <c r="L66" i="35"/>
  <c r="L65" i="35"/>
  <c r="L64" i="35"/>
  <c r="L63" i="35"/>
  <c r="L62" i="35"/>
  <c r="L61" i="35"/>
  <c r="L60" i="35"/>
  <c r="L59" i="35"/>
  <c r="L58" i="35"/>
  <c r="L57" i="35"/>
  <c r="L56" i="35"/>
  <c r="L55" i="35"/>
  <c r="L54" i="35"/>
  <c r="L53" i="35"/>
  <c r="L52" i="35"/>
  <c r="L51" i="35"/>
  <c r="L72" i="34"/>
  <c r="L71" i="34"/>
  <c r="L70" i="34"/>
  <c r="L69" i="34"/>
  <c r="L68" i="34"/>
  <c r="L67" i="34"/>
  <c r="L66" i="34"/>
  <c r="L65" i="34"/>
  <c r="L64" i="34"/>
  <c r="L63" i="34"/>
  <c r="L62" i="34"/>
  <c r="L61" i="34"/>
  <c r="L60" i="34"/>
  <c r="L59" i="34"/>
  <c r="L58" i="34"/>
  <c r="L57" i="34"/>
  <c r="L56" i="34"/>
  <c r="L55" i="34"/>
  <c r="L54" i="34"/>
  <c r="L53" i="34"/>
  <c r="L52" i="34"/>
  <c r="L51" i="34"/>
  <c r="L52" i="23"/>
  <c r="L53" i="23"/>
  <c r="L54" i="23"/>
  <c r="L55" i="23"/>
  <c r="L56" i="23"/>
  <c r="L57" i="23"/>
  <c r="L58" i="23"/>
  <c r="L59" i="23"/>
  <c r="L60" i="23"/>
  <c r="L61" i="23"/>
  <c r="L62" i="23"/>
  <c r="L63" i="23"/>
  <c r="L64" i="23"/>
  <c r="L65" i="23"/>
  <c r="L66" i="23"/>
  <c r="L67" i="23"/>
  <c r="L68" i="23"/>
  <c r="L69" i="23"/>
  <c r="L70" i="23"/>
  <c r="L71" i="23"/>
  <c r="L72" i="23"/>
  <c r="L51" i="23"/>
  <c r="F47" i="37" l="1"/>
  <c r="F18" i="18" s="1"/>
  <c r="B47" i="37"/>
  <c r="F17" i="18" s="1"/>
  <c r="I37" i="37"/>
  <c r="F47" i="36"/>
  <c r="E18" i="18" s="1"/>
  <c r="B47" i="36"/>
  <c r="E17" i="18" s="1"/>
  <c r="I37" i="36"/>
  <c r="F47" i="35"/>
  <c r="D18" i="18" s="1"/>
  <c r="B47" i="35"/>
  <c r="D17" i="18" s="1"/>
  <c r="I37" i="35"/>
  <c r="F47" i="34"/>
  <c r="C18" i="18" s="1"/>
  <c r="B47" i="34"/>
  <c r="C17" i="18" s="1"/>
  <c r="I37" i="34"/>
  <c r="F47" i="23" l="1"/>
  <c r="B47" i="23"/>
  <c r="G2" i="23"/>
  <c r="C2" i="34" s="1"/>
  <c r="F43" i="23"/>
  <c r="H50" i="34" l="1"/>
  <c r="F42" i="34" s="1"/>
  <c r="G2" i="34"/>
  <c r="F42" i="23"/>
  <c r="F43" i="34" l="1"/>
  <c r="C2" i="35"/>
  <c r="H50" i="35" s="1"/>
  <c r="G12" i="34"/>
  <c r="G12" i="35" s="1"/>
  <c r="G12" i="36" s="1"/>
  <c r="G12" i="37" s="1"/>
  <c r="G13" i="34"/>
  <c r="G13" i="35" s="1"/>
  <c r="G13" i="36" s="1"/>
  <c r="G13" i="37" s="1"/>
  <c r="G14" i="34"/>
  <c r="G14" i="35" s="1"/>
  <c r="G14" i="36" s="1"/>
  <c r="G14" i="37" s="1"/>
  <c r="G15" i="34"/>
  <c r="G15" i="35" s="1"/>
  <c r="G15" i="36" s="1"/>
  <c r="G15" i="37" s="1"/>
  <c r="G8" i="34"/>
  <c r="G8" i="35" s="1"/>
  <c r="G8" i="36" s="1"/>
  <c r="G8" i="37" s="1"/>
  <c r="G9" i="34"/>
  <c r="G9" i="35" s="1"/>
  <c r="G9" i="36" s="1"/>
  <c r="G9" i="37" s="1"/>
  <c r="G10" i="34"/>
  <c r="G10" i="35" s="1"/>
  <c r="G10" i="36" s="1"/>
  <c r="G10" i="37" s="1"/>
  <c r="G7" i="34"/>
  <c r="G7" i="35" s="1"/>
  <c r="G7" i="36" s="1"/>
  <c r="G7" i="37" s="1"/>
  <c r="A19" i="34"/>
  <c r="A19" i="35" s="1"/>
  <c r="A19" i="36" s="1"/>
  <c r="A19" i="37" s="1"/>
  <c r="A20" i="34"/>
  <c r="A20" i="35" s="1"/>
  <c r="A20" i="36" s="1"/>
  <c r="A20" i="37" s="1"/>
  <c r="A21" i="34"/>
  <c r="A21" i="35" s="1"/>
  <c r="A21" i="36" s="1"/>
  <c r="A21" i="37" s="1"/>
  <c r="A18" i="34"/>
  <c r="A18" i="35" s="1"/>
  <c r="A18" i="36" s="1"/>
  <c r="A18" i="37" s="1"/>
  <c r="A13" i="34"/>
  <c r="A13" i="35" s="1"/>
  <c r="A13" i="36" s="1"/>
  <c r="A13" i="37" s="1"/>
  <c r="A14" i="34"/>
  <c r="A14" i="35" s="1"/>
  <c r="A14" i="36" s="1"/>
  <c r="A14" i="37" s="1"/>
  <c r="A15" i="34"/>
  <c r="A15" i="35" s="1"/>
  <c r="A15" i="36" s="1"/>
  <c r="A15" i="37" s="1"/>
  <c r="A12" i="34"/>
  <c r="A12" i="35" s="1"/>
  <c r="A12" i="36" s="1"/>
  <c r="A12" i="37" s="1"/>
  <c r="A8" i="34"/>
  <c r="A8" i="35" s="1"/>
  <c r="A8" i="36" s="1"/>
  <c r="A8" i="37" s="1"/>
  <c r="A9" i="34"/>
  <c r="A9" i="35" s="1"/>
  <c r="A9" i="36" s="1"/>
  <c r="A9" i="37" s="1"/>
  <c r="A10" i="34"/>
  <c r="A10" i="35" s="1"/>
  <c r="A10" i="36" s="1"/>
  <c r="A10" i="37" s="1"/>
  <c r="A7" i="34"/>
  <c r="A7" i="35" s="1"/>
  <c r="A7" i="36" s="1"/>
  <c r="A7" i="37" s="1"/>
  <c r="E7" i="34"/>
  <c r="E7" i="35" s="1"/>
  <c r="E19" i="34"/>
  <c r="E19" i="35" s="1"/>
  <c r="E20" i="34"/>
  <c r="E20" i="35" s="1"/>
  <c r="E20" i="36" s="1"/>
  <c r="E21" i="34"/>
  <c r="E21" i="35" s="1"/>
  <c r="E21" i="36" s="1"/>
  <c r="E18" i="34"/>
  <c r="E18" i="35" s="1"/>
  <c r="E13" i="34"/>
  <c r="E13" i="35" s="1"/>
  <c r="E14" i="34"/>
  <c r="E14" i="35" s="1"/>
  <c r="E15" i="34"/>
  <c r="E15" i="35" s="1"/>
  <c r="E12" i="34"/>
  <c r="E12" i="35" s="1"/>
  <c r="F7" i="23"/>
  <c r="H7" i="23" s="1"/>
  <c r="I7" i="23" s="1"/>
  <c r="F19" i="23"/>
  <c r="H19" i="23" s="1"/>
  <c r="I19" i="23" s="1"/>
  <c r="F20" i="23"/>
  <c r="H20" i="23" s="1"/>
  <c r="I20" i="23" s="1"/>
  <c r="F21" i="23"/>
  <c r="H21" i="23" s="1"/>
  <c r="I21" i="23" s="1"/>
  <c r="F18" i="23"/>
  <c r="H18" i="23" s="1"/>
  <c r="F13" i="23"/>
  <c r="H13" i="23" s="1"/>
  <c r="I13" i="23" s="1"/>
  <c r="F14" i="23"/>
  <c r="H14" i="23" s="1"/>
  <c r="I14" i="23" s="1"/>
  <c r="F15" i="23"/>
  <c r="H15" i="23" s="1"/>
  <c r="I15" i="23" s="1"/>
  <c r="F12" i="23"/>
  <c r="H12" i="23" s="1"/>
  <c r="I12" i="23" s="1"/>
  <c r="F8" i="23"/>
  <c r="H8" i="23" s="1"/>
  <c r="I8" i="23" s="1"/>
  <c r="F9" i="23"/>
  <c r="H9" i="23" s="1"/>
  <c r="I9" i="23" s="1"/>
  <c r="F10" i="23"/>
  <c r="H10" i="23" s="1"/>
  <c r="E8" i="34"/>
  <c r="F8" i="34" s="1"/>
  <c r="E9" i="34"/>
  <c r="F9" i="34" s="1"/>
  <c r="E10" i="34"/>
  <c r="E10" i="35" s="1"/>
  <c r="B17" i="18"/>
  <c r="B18" i="18"/>
  <c r="C37" i="2"/>
  <c r="E19" i="21" s="1"/>
  <c r="I27" i="37"/>
  <c r="F8" i="18" s="1"/>
  <c r="I32" i="37"/>
  <c r="I27" i="36"/>
  <c r="E8" i="18" s="1"/>
  <c r="I32" i="36"/>
  <c r="E9" i="18" s="1"/>
  <c r="E10" i="18"/>
  <c r="I27" i="35"/>
  <c r="D8" i="18" s="1"/>
  <c r="I32" i="35"/>
  <c r="D9" i="18" s="1"/>
  <c r="I27" i="34"/>
  <c r="C8" i="18" s="1"/>
  <c r="I32" i="34"/>
  <c r="C9" i="18" s="1"/>
  <c r="I27" i="23"/>
  <c r="B8" i="18" s="1"/>
  <c r="I32" i="23"/>
  <c r="B9" i="18" s="1"/>
  <c r="I37" i="23"/>
  <c r="B10" i="18" s="1"/>
  <c r="F10" i="18"/>
  <c r="F9" i="18"/>
  <c r="D10" i="18"/>
  <c r="C10" i="18"/>
  <c r="G9" i="18" l="1"/>
  <c r="G8" i="18"/>
  <c r="F22" i="23"/>
  <c r="B6" i="18" s="1"/>
  <c r="F16" i="23"/>
  <c r="B5" i="18" s="1"/>
  <c r="F20" i="34"/>
  <c r="H20" i="34" s="1"/>
  <c r="I20" i="34" s="1"/>
  <c r="F19" i="34"/>
  <c r="H19" i="34" s="1"/>
  <c r="I19" i="34" s="1"/>
  <c r="G2" i="35"/>
  <c r="F21" i="34"/>
  <c r="H21" i="34" s="1"/>
  <c r="I21" i="34" s="1"/>
  <c r="F12" i="34"/>
  <c r="H12" i="34" s="1"/>
  <c r="I12" i="34" s="1"/>
  <c r="F13" i="34"/>
  <c r="H13" i="34" s="1"/>
  <c r="I13" i="34" s="1"/>
  <c r="F18" i="34"/>
  <c r="F14" i="34"/>
  <c r="H14" i="34" s="1"/>
  <c r="I14" i="34" s="1"/>
  <c r="F21" i="35"/>
  <c r="H21" i="35" s="1"/>
  <c r="I21" i="35" s="1"/>
  <c r="F15" i="35"/>
  <c r="E15" i="36"/>
  <c r="F20" i="36"/>
  <c r="E20" i="37"/>
  <c r="F20" i="37" s="1"/>
  <c r="E14" i="36"/>
  <c r="F14" i="35"/>
  <c r="E7" i="36"/>
  <c r="F7" i="35"/>
  <c r="E19" i="36"/>
  <c r="F19" i="35"/>
  <c r="E12" i="36"/>
  <c r="F12" i="35"/>
  <c r="E21" i="37"/>
  <c r="F21" i="37" s="1"/>
  <c r="F21" i="36"/>
  <c r="F13" i="35"/>
  <c r="E13" i="36"/>
  <c r="H8" i="34"/>
  <c r="I8" i="34" s="1"/>
  <c r="G10" i="18"/>
  <c r="F10" i="35"/>
  <c r="E10" i="36"/>
  <c r="I18" i="23"/>
  <c r="I22" i="23" s="1"/>
  <c r="H22" i="23"/>
  <c r="F18" i="35"/>
  <c r="E18" i="36"/>
  <c r="H9" i="34"/>
  <c r="I9" i="34" s="1"/>
  <c r="H16" i="23"/>
  <c r="I10" i="23"/>
  <c r="I16" i="23" s="1"/>
  <c r="E9" i="35"/>
  <c r="F15" i="34"/>
  <c r="F20" i="35"/>
  <c r="E8" i="35"/>
  <c r="F7" i="34"/>
  <c r="F10" i="34"/>
  <c r="G18" i="18"/>
  <c r="E18" i="21" s="1"/>
  <c r="G17" i="18"/>
  <c r="E17" i="21" s="1"/>
  <c r="F43" i="35" l="1"/>
  <c r="F42" i="35"/>
  <c r="C2" i="36"/>
  <c r="H50" i="36" s="1"/>
  <c r="N18" i="21"/>
  <c r="N20" i="21" s="1"/>
  <c r="H18" i="34"/>
  <c r="F22" i="34"/>
  <c r="C6" i="18" s="1"/>
  <c r="E14" i="37"/>
  <c r="F14" i="37" s="1"/>
  <c r="F14" i="36"/>
  <c r="H7" i="34"/>
  <c r="F16" i="34"/>
  <c r="C5" i="18" s="1"/>
  <c r="H21" i="36"/>
  <c r="I21" i="36" s="1"/>
  <c r="E10" i="37"/>
  <c r="F10" i="37" s="1"/>
  <c r="F10" i="36"/>
  <c r="H10" i="35"/>
  <c r="I10" i="35" s="1"/>
  <c r="H12" i="35"/>
  <c r="I12" i="35" s="1"/>
  <c r="H20" i="37"/>
  <c r="I20" i="37" s="1"/>
  <c r="H13" i="35"/>
  <c r="I13" i="35" s="1"/>
  <c r="H14" i="35"/>
  <c r="I14" i="35" s="1"/>
  <c r="H15" i="34"/>
  <c r="I15" i="34" s="1"/>
  <c r="E12" i="37"/>
  <c r="F12" i="37" s="1"/>
  <c r="F12" i="36"/>
  <c r="H20" i="36"/>
  <c r="I20" i="36" s="1"/>
  <c r="F7" i="36"/>
  <c r="E7" i="37"/>
  <c r="F7" i="37" s="1"/>
  <c r="H21" i="37"/>
  <c r="I21" i="37" s="1"/>
  <c r="H20" i="35"/>
  <c r="I20" i="35" s="1"/>
  <c r="E9" i="36"/>
  <c r="F9" i="35"/>
  <c r="H19" i="35"/>
  <c r="I19" i="35" s="1"/>
  <c r="E15" i="37"/>
  <c r="F15" i="37" s="1"/>
  <c r="F15" i="36"/>
  <c r="I39" i="23"/>
  <c r="F18" i="36"/>
  <c r="E18" i="37"/>
  <c r="F18" i="37" s="1"/>
  <c r="E19" i="37"/>
  <c r="F19" i="37" s="1"/>
  <c r="F19" i="36"/>
  <c r="H15" i="35"/>
  <c r="I15" i="35" s="1"/>
  <c r="H10" i="34"/>
  <c r="I10" i="34" s="1"/>
  <c r="E8" i="36"/>
  <c r="F8" i="35"/>
  <c r="B7" i="18"/>
  <c r="H18" i="35"/>
  <c r="F22" i="35"/>
  <c r="D6" i="18" s="1"/>
  <c r="E13" i="37"/>
  <c r="F13" i="37" s="1"/>
  <c r="F13" i="36"/>
  <c r="H7" i="35"/>
  <c r="I7" i="35" s="1"/>
  <c r="F16" i="35" l="1"/>
  <c r="D5" i="18" s="1"/>
  <c r="G2" i="36"/>
  <c r="B44" i="23"/>
  <c r="B42" i="23" s="1"/>
  <c r="I42" i="23" s="1"/>
  <c r="H22" i="35"/>
  <c r="I18" i="34"/>
  <c r="I22" i="34" s="1"/>
  <c r="H22" i="34"/>
  <c r="H10" i="37"/>
  <c r="I10" i="37" s="1"/>
  <c r="H12" i="36"/>
  <c r="I12" i="36" s="1"/>
  <c r="B11" i="18"/>
  <c r="H12" i="37"/>
  <c r="I12" i="37" s="1"/>
  <c r="H8" i="35"/>
  <c r="I8" i="35" s="1"/>
  <c r="H13" i="36"/>
  <c r="I13" i="36" s="1"/>
  <c r="H13" i="37"/>
  <c r="I13" i="37" s="1"/>
  <c r="H15" i="36"/>
  <c r="I15" i="36" s="1"/>
  <c r="F22" i="37"/>
  <c r="F6" i="18" s="1"/>
  <c r="H18" i="37"/>
  <c r="I18" i="37" s="1"/>
  <c r="E8" i="37"/>
  <c r="F8" i="37" s="1"/>
  <c r="F8" i="36"/>
  <c r="H15" i="37"/>
  <c r="I15" i="37" s="1"/>
  <c r="H16" i="34"/>
  <c r="F9" i="36"/>
  <c r="E9" i="37"/>
  <c r="F9" i="37" s="1"/>
  <c r="H18" i="36"/>
  <c r="I18" i="36" s="1"/>
  <c r="F22" i="36"/>
  <c r="E6" i="18" s="1"/>
  <c r="I18" i="35"/>
  <c r="I22" i="35" s="1"/>
  <c r="H7" i="37"/>
  <c r="I7" i="37" s="1"/>
  <c r="I7" i="34"/>
  <c r="I16" i="34" s="1"/>
  <c r="H19" i="36"/>
  <c r="I19" i="36" s="1"/>
  <c r="H7" i="36"/>
  <c r="H14" i="36"/>
  <c r="I14" i="36" s="1"/>
  <c r="H19" i="37"/>
  <c r="I19" i="37" s="1"/>
  <c r="H9" i="35"/>
  <c r="I9" i="35" s="1"/>
  <c r="H10" i="36"/>
  <c r="I10" i="36" s="1"/>
  <c r="H14" i="37"/>
  <c r="I14" i="37" s="1"/>
  <c r="I39" i="34" l="1"/>
  <c r="B44" i="34" s="1"/>
  <c r="B42" i="34" s="1"/>
  <c r="I42" i="34" s="1"/>
  <c r="F43" i="36"/>
  <c r="F42" i="36"/>
  <c r="C2" i="37"/>
  <c r="H50" i="37" s="1"/>
  <c r="C7" i="18"/>
  <c r="B43" i="23"/>
  <c r="I43" i="23" s="1"/>
  <c r="I44" i="23" s="1"/>
  <c r="G6" i="18"/>
  <c r="I16" i="35"/>
  <c r="H8" i="37"/>
  <c r="I8" i="37" s="1"/>
  <c r="I22" i="37"/>
  <c r="H22" i="37"/>
  <c r="I22" i="36"/>
  <c r="F16" i="37"/>
  <c r="F5" i="18" s="1"/>
  <c r="H9" i="36"/>
  <c r="I9" i="36" s="1"/>
  <c r="H16" i="35"/>
  <c r="D7" i="18" s="1"/>
  <c r="H9" i="37"/>
  <c r="I9" i="37" s="1"/>
  <c r="H8" i="36"/>
  <c r="I8" i="36" s="1"/>
  <c r="H22" i="36"/>
  <c r="I7" i="36"/>
  <c r="F16" i="36"/>
  <c r="E5" i="18" s="1"/>
  <c r="C11" i="18" l="1"/>
  <c r="I39" i="35"/>
  <c r="B44" i="35" s="1"/>
  <c r="B43" i="34"/>
  <c r="I43" i="34" s="1"/>
  <c r="I44" i="34" s="1"/>
  <c r="B12" i="18"/>
  <c r="I47" i="23"/>
  <c r="G5" i="18"/>
  <c r="I16" i="36"/>
  <c r="I39" i="36" s="1"/>
  <c r="B44" i="36" s="1"/>
  <c r="B42" i="36" s="1"/>
  <c r="I42" i="36" s="1"/>
  <c r="H16" i="36"/>
  <c r="E7" i="18" s="1"/>
  <c r="I16" i="37"/>
  <c r="H16" i="37"/>
  <c r="F7" i="18" s="1"/>
  <c r="I47" i="34" l="1"/>
  <c r="C12" i="18"/>
  <c r="C13" i="18" s="1"/>
  <c r="B43" i="36"/>
  <c r="I43" i="36" s="1"/>
  <c r="I44" i="36" s="1"/>
  <c r="I47" i="36" s="1"/>
  <c r="I39" i="37"/>
  <c r="B44" i="37" s="1"/>
  <c r="B42" i="37" s="1"/>
  <c r="B43" i="37" s="1"/>
  <c r="B42" i="35"/>
  <c r="I42" i="35" s="1"/>
  <c r="E11" i="18"/>
  <c r="D11" i="18"/>
  <c r="B13" i="18"/>
  <c r="F42" i="37"/>
  <c r="F43" i="37"/>
  <c r="G7" i="18"/>
  <c r="F11" i="18" l="1"/>
  <c r="G11" i="18" s="1"/>
  <c r="B43" i="35"/>
  <c r="I43" i="35" s="1"/>
  <c r="I44" i="35" s="1"/>
  <c r="I42" i="37"/>
  <c r="E12" i="18"/>
  <c r="E13" i="18" s="1"/>
  <c r="I43" i="37"/>
  <c r="D12" i="18" l="1"/>
  <c r="D13" i="18" s="1"/>
  <c r="I47" i="35"/>
  <c r="I44" i="37"/>
  <c r="F12" i="18" s="1"/>
  <c r="I47" i="37" l="1"/>
  <c r="G12" i="18"/>
  <c r="F13" i="18"/>
  <c r="G1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5" authorId="0" shapeId="0" xr:uid="{00000000-0006-0000-0100-00000100000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5" authorId="0" shapeId="0" xr:uid="{00000000-0006-0000-0200-00000100000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5" authorId="0" shapeId="0" xr:uid="{00000000-0006-0000-0300-00000100000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5" authorId="0" shapeId="0" xr:uid="{00000000-0006-0000-0400-00000100000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5" authorId="0" shapeId="0" xr:uid="{00000000-0006-0000-0500-00000100000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sharedStrings.xml><?xml version="1.0" encoding="utf-8"?>
<sst xmlns="http://schemas.openxmlformats.org/spreadsheetml/2006/main" count="424" uniqueCount="129">
  <si>
    <t>The University of Texas at San Antonio
Office of the Vice President for Research, Economic Development, and Knowledge Enterprise</t>
  </si>
  <si>
    <t xml:space="preserve">Cost sharing is the portion of a project or program costs that is not borne by the sponsor. Please complete this form for all mandatory and voluntary committed cost sharing and include with routing of your proposal. All voluntary committed cost sharing must be justified to and approved by the Office of Sponsored Projects Administration. At the time of award, you will be asked to confirm the cost sharing commitment. See UTSA HOP 10.07, Cost Sharing on Sponsored Programs (http://www.utsa.edu/hop/chapter10/10-7.html) </t>
  </si>
  <si>
    <t>PI/PD:</t>
  </si>
  <si>
    <t>Award ID:</t>
  </si>
  <si>
    <t>Project ID:</t>
  </si>
  <si>
    <t>Source Cost Center:</t>
  </si>
  <si>
    <t>College/Admin. Unit:</t>
  </si>
  <si>
    <t>Sponsor:</t>
  </si>
  <si>
    <t>Cost Sharing Project Period:</t>
  </si>
  <si>
    <t>to</t>
  </si>
  <si>
    <t xml:space="preserve">Proposal Deadline: </t>
  </si>
  <si>
    <t>Type of Cost Share:</t>
  </si>
  <si>
    <t>Total:</t>
  </si>
  <si>
    <t>Funding Request to the Sponsor:</t>
  </si>
  <si>
    <t>Make note of the type</t>
  </si>
  <si>
    <t xml:space="preserve">Total Cost Share Commitment: </t>
  </si>
  <si>
    <t>of cost sharing on the</t>
  </si>
  <si>
    <t>CS / Funding Request:</t>
  </si>
  <si>
    <t>Budget.</t>
  </si>
  <si>
    <t>(if checked, complete section below;</t>
  </si>
  <si>
    <t>CS / Total Project Budget:</t>
  </si>
  <si>
    <t>no additional budget forms are required.)</t>
  </si>
  <si>
    <t>Justification:</t>
  </si>
  <si>
    <t>Start:</t>
  </si>
  <si>
    <t>End:</t>
  </si>
  <si>
    <t>Source Acct:</t>
  </si>
  <si>
    <t>Percent:</t>
  </si>
  <si>
    <t>Complete the attached Cost Share Budget(s) for all UTSA cost sharing and external in-kind contributions. Cost sharing must be processed on a fiscal year basis due to the availability of source account funds. Another sponsored account cannot be used as a cost sharing account unless approved in writing by the sponsor(s).</t>
  </si>
  <si>
    <t>As owners of the UTSA accounts on the attached budgets, the undersigned authorizes The Office of Grants and Contracts Financial Services, upon award, to transfer funds from UTSA accounts to a separate cost sharing account.  External in-kind contributions are not tracked in cost sharing accounts; however, the PI is responsible for providing documentation on in-kind contributions.  Awards requiring cost sharing will not be processed until complete information has been received and approved.</t>
  </si>
  <si>
    <t>Source Cost Center</t>
  </si>
  <si>
    <t>Cost Sharing Amount</t>
  </si>
  <si>
    <t>Name</t>
  </si>
  <si>
    <t>Signature</t>
  </si>
  <si>
    <t>Date</t>
  </si>
  <si>
    <t>Account Holder</t>
  </si>
  <si>
    <t>Principal Investigator</t>
  </si>
  <si>
    <t>Department Chair</t>
  </si>
  <si>
    <t>Dean</t>
  </si>
  <si>
    <t>Post-Award Director</t>
  </si>
  <si>
    <t>(IF Sponsored Project - fund: 5100/5200/5300/5400)</t>
  </si>
  <si>
    <t>Development and Advancement</t>
  </si>
  <si>
    <t>(IF Gifts &amp; Endowments - fund: 5500/5600)</t>
  </si>
  <si>
    <t xml:space="preserve">VPREDKE or designee </t>
  </si>
  <si>
    <t>(For Voluntary only)</t>
  </si>
  <si>
    <t>Form SPA-2</t>
  </si>
  <si>
    <t xml:space="preserve">Period 1 </t>
  </si>
  <si>
    <t>Period 1 Cost Sharing Budget</t>
  </si>
  <si>
    <t>Direct Cost Share</t>
  </si>
  <si>
    <t>Source Account #</t>
  </si>
  <si>
    <t>Companion Account #</t>
  </si>
  <si>
    <t xml:space="preserve">Name </t>
  </si>
  <si>
    <t>Period for Effort (Months)</t>
  </si>
  <si>
    <t>Percent of Effort</t>
  </si>
  <si>
    <t>Effort (Person Mos. On Project)</t>
  </si>
  <si>
    <t>Base Salary</t>
  </si>
  <si>
    <t>Salary Requested</t>
  </si>
  <si>
    <t>Premium Sharing Contribution</t>
  </si>
  <si>
    <t>Basic Fringe Benefits</t>
  </si>
  <si>
    <t>Total</t>
  </si>
  <si>
    <t>Start Date</t>
  </si>
  <si>
    <t>End Date</t>
  </si>
  <si>
    <t>Cost Share Type</t>
  </si>
  <si>
    <t>Cost Center providing cost share funds</t>
  </si>
  <si>
    <t>Cost Center assigned for cost share expenditures</t>
  </si>
  <si>
    <t>Faculty (9 month)</t>
  </si>
  <si>
    <t xml:space="preserve">To calculate Premium Sharing Contribution (column G): </t>
  </si>
  <si>
    <t xml:space="preserve">Multiply premium sharing rate in table below by # of person months on project. </t>
  </si>
  <si>
    <t>[Ex. D7 x M42]</t>
  </si>
  <si>
    <t>Staff (Full or Part Time)</t>
  </si>
  <si>
    <t>Hourly Personnel</t>
  </si>
  <si>
    <t># of wks</t>
  </si>
  <si>
    <t>Hrs/wk</t>
  </si>
  <si>
    <t>Base Rate</t>
  </si>
  <si>
    <t>N/A</t>
  </si>
  <si>
    <t>Materials &amp; Supplies</t>
  </si>
  <si>
    <t>Travel</t>
  </si>
  <si>
    <t>Other Direct Costs</t>
  </si>
  <si>
    <t>Total Direct Cost Share</t>
  </si>
  <si>
    <t>Unrecovered F&amp;A (must have written authorization from funding agency)</t>
  </si>
  <si>
    <t>CS Type</t>
  </si>
  <si>
    <t>Type</t>
  </si>
  <si>
    <t>Full Time</t>
  </si>
  <si>
    <t>Part Time</t>
  </si>
  <si>
    <t>F&amp;A Base1</t>
  </si>
  <si>
    <t>F&amp;A Rate</t>
  </si>
  <si>
    <t>Employee + Family</t>
  </si>
  <si>
    <t>F&amp;A Base2</t>
  </si>
  <si>
    <t>Employee + Child</t>
  </si>
  <si>
    <t>F&amp;A Base Total</t>
  </si>
  <si>
    <t>Total F&amp;A</t>
  </si>
  <si>
    <t>Employee + Spouse</t>
  </si>
  <si>
    <t>Employe Only</t>
  </si>
  <si>
    <t>Total Cost Share</t>
  </si>
  <si>
    <t>Mandatory</t>
  </si>
  <si>
    <t>Voluntary</t>
  </si>
  <si>
    <t>Fiscal Year Begin</t>
  </si>
  <si>
    <t>FY</t>
  </si>
  <si>
    <t>Rate</t>
  </si>
  <si>
    <t>Period 2</t>
  </si>
  <si>
    <t>Period 2 Cost Sharing Budget</t>
  </si>
  <si>
    <t>Premium Sharing Contribution Rates
FY 9/1/23 - 8/31/24</t>
  </si>
  <si>
    <t>Period 3</t>
  </si>
  <si>
    <t>Period 3 Cost Sharing Budget</t>
  </si>
  <si>
    <t>Premium Sharing Contribution Rates
FY 9/1/24 - 8/31/25</t>
  </si>
  <si>
    <t xml:space="preserve">Period 4 </t>
  </si>
  <si>
    <t>Period 4 Cost Sharing Budget</t>
  </si>
  <si>
    <t>Premium Sharing Contribution Rates
FY 9/1/25 - 8/31/26</t>
  </si>
  <si>
    <t>Period 5</t>
  </si>
  <si>
    <t>Period 5 Cost Sharing Budget</t>
  </si>
  <si>
    <t>Premium Sharing Contribution Rates
FY 9/1/26 - 8/31/27</t>
  </si>
  <si>
    <t>Cost Sharing Summary</t>
  </si>
  <si>
    <t>Category</t>
  </si>
  <si>
    <t>Period 1</t>
  </si>
  <si>
    <t>Period 4</t>
  </si>
  <si>
    <t>All Periods</t>
  </si>
  <si>
    <t>Personnel Salaries</t>
  </si>
  <si>
    <t>Fringe Benefits</t>
  </si>
  <si>
    <t>Unrecovered F&amp;A</t>
  </si>
  <si>
    <t>Cost Sharing Breakdown</t>
  </si>
  <si>
    <t>3rd Party Contributions</t>
  </si>
  <si>
    <r>
      <t xml:space="preserve">Complete the following for 3rd Party cost sharing/matching contributions from sources </t>
    </r>
    <r>
      <rPr>
        <u/>
        <sz val="10.5"/>
        <color theme="1"/>
        <rFont val="Calibri"/>
        <family val="2"/>
      </rPr>
      <t>outside</t>
    </r>
    <r>
      <rPr>
        <sz val="10.5"/>
        <color theme="1"/>
        <rFont val="Calibri"/>
        <family val="2"/>
      </rPr>
      <t xml:space="preserve"> of UTSA.</t>
    </r>
  </si>
  <si>
    <t>3rd Party contribution form must be accompanied by certification letter from the external organization providing the cost sharing/matching commitment.</t>
  </si>
  <si>
    <t>3rd Party Organization</t>
  </si>
  <si>
    <t>Item Description</t>
  </si>
  <si>
    <t>Amount of Contribution
(Fair Value)</t>
  </si>
  <si>
    <t>FY24 Cost Sharing / Matching Funds Request Form</t>
  </si>
  <si>
    <t>Premium Sharing Contribution Rates
FY 9/1/27 - 8/31/28</t>
  </si>
  <si>
    <t>Project Title:</t>
  </si>
  <si>
    <t>Rev. 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</si>
</sst>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quot;$&quot;#,##0;[Red]&quot;$&quot;#,##0"/>
    <numFmt numFmtId="165" formatCode="&quot;$&quot;#,##0.00"/>
    <numFmt numFmtId="166" formatCode="&quot;$&quot;#,##0"/>
    <numFmt numFmtId="167" formatCode="_(&quot;$&quot;* #,##0_);_(&quot;$&quot;* \(#,##0\);_(&quot;$&quot;* &quot;-&quot;??_);_(@_)"/>
    <numFmt numFmtId="168" formatCode="0.0%"/>
  </numFmts>
  <fonts count="35">
    <font>
      <sz val="11"/>
      <color theme="1"/>
      <name val="Calibri"/>
      <family val="2"/>
      <scheme val="minor"/>
    </font>
    <font>
      <b/>
      <sz val="10"/>
      <name val="Arial"/>
      <family val="2"/>
    </font>
    <font>
      <sz val="10"/>
      <name val="Arial"/>
      <family val="2"/>
    </font>
    <font>
      <b/>
      <sz val="11"/>
      <name val="Arial"/>
      <family val="2"/>
    </font>
    <font>
      <sz val="10"/>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b/>
      <sz val="9"/>
      <name val="Arial"/>
      <family val="2"/>
    </font>
    <font>
      <sz val="12"/>
      <color theme="1"/>
      <name val="Arial"/>
      <family val="2"/>
    </font>
    <font>
      <sz val="12"/>
      <color theme="1"/>
      <name val="Calibri"/>
      <family val="2"/>
      <scheme val="minor"/>
    </font>
    <font>
      <sz val="11"/>
      <color theme="1"/>
      <name val="Calibri"/>
      <family val="2"/>
      <scheme val="minor"/>
    </font>
    <font>
      <sz val="12"/>
      <name val="Arial"/>
      <family val="2"/>
    </font>
    <font>
      <b/>
      <sz val="12"/>
      <color theme="0"/>
      <name val="Arial"/>
      <family val="2"/>
    </font>
    <font>
      <i/>
      <sz val="10"/>
      <name val="Arial"/>
      <family val="2"/>
    </font>
    <font>
      <sz val="10"/>
      <color rgb="FF002244"/>
      <name val="Arial"/>
      <family val="2"/>
    </font>
    <font>
      <sz val="8"/>
      <name val="Calibri"/>
      <family val="2"/>
      <scheme val="minor"/>
    </font>
    <font>
      <u/>
      <sz val="11"/>
      <color theme="10"/>
      <name val="Calibri"/>
      <family val="2"/>
      <scheme val="minor"/>
    </font>
    <font>
      <u/>
      <sz val="11"/>
      <color theme="11"/>
      <name val="Calibri"/>
      <family val="2"/>
      <scheme val="minor"/>
    </font>
    <font>
      <b/>
      <i/>
      <sz val="12"/>
      <color rgb="FF002244"/>
      <name val="Arial"/>
      <family val="2"/>
    </font>
    <font>
      <sz val="10.5"/>
      <color theme="1"/>
      <name val="Calibri"/>
      <family val="2"/>
      <scheme val="minor"/>
    </font>
    <font>
      <b/>
      <sz val="10.5"/>
      <color theme="1"/>
      <name val="Calibri"/>
      <family val="2"/>
      <scheme val="minor"/>
    </font>
    <font>
      <sz val="6"/>
      <color theme="1"/>
      <name val="Arial"/>
      <family val="2"/>
    </font>
    <font>
      <b/>
      <sz val="10"/>
      <color indexed="18"/>
      <name val="Arial"/>
      <family val="2"/>
    </font>
    <font>
      <b/>
      <sz val="11.5"/>
      <color theme="0"/>
      <name val="Arial"/>
      <family val="2"/>
    </font>
    <font>
      <i/>
      <sz val="10.5"/>
      <color theme="1"/>
      <name val="Calibri"/>
      <family val="2"/>
      <scheme val="minor"/>
    </font>
    <font>
      <sz val="9"/>
      <color indexed="81"/>
      <name val="Calibri"/>
      <family val="2"/>
    </font>
    <font>
      <i/>
      <sz val="11"/>
      <color theme="1"/>
      <name val="Calibri"/>
      <family val="2"/>
      <scheme val="minor"/>
    </font>
    <font>
      <sz val="10.5"/>
      <color theme="1"/>
      <name val="Calibri"/>
      <family val="2"/>
    </font>
    <font>
      <u/>
      <sz val="10.5"/>
      <color theme="1"/>
      <name val="Calibri"/>
      <family val="2"/>
    </font>
    <font>
      <b/>
      <sz val="10"/>
      <color rgb="FF002244"/>
      <name val="Arial"/>
      <family val="2"/>
    </font>
    <font>
      <b/>
      <sz val="8"/>
      <color theme="1"/>
      <name val="Arial Narrow"/>
      <family val="2"/>
    </font>
    <font>
      <b/>
      <sz val="12"/>
      <name val="Arial"/>
      <family val="2"/>
    </font>
    <font>
      <sz val="10"/>
      <color rgb="FF000000"/>
      <name val="Geneva"/>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ADADAF"/>
        <bgColor indexed="64"/>
      </patternFill>
    </fill>
    <fill>
      <patternFill patternType="solid">
        <fgColor theme="3" tint="0.59999389629810485"/>
        <bgColor indexed="64"/>
      </patternFill>
    </fill>
    <fill>
      <patternFill patternType="solid">
        <fgColor rgb="FFA4B3C9"/>
        <bgColor indexed="64"/>
      </patternFill>
    </fill>
    <fill>
      <patternFill patternType="solid">
        <fgColor rgb="FFADAFAF"/>
        <bgColor indexed="64"/>
      </patternFill>
    </fill>
    <fill>
      <patternFill patternType="solid">
        <fgColor rgb="FFC9CAC8"/>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8DB4E2"/>
        <bgColor indexed="64"/>
      </patternFill>
    </fill>
    <fill>
      <patternFill patternType="solid">
        <fgColor rgb="FFFFFFFF"/>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double">
        <color auto="1"/>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double">
        <color auto="1"/>
      </bottom>
      <diagonal/>
    </border>
    <border>
      <left/>
      <right style="thin">
        <color auto="1"/>
      </right>
      <top style="thin">
        <color auto="1"/>
      </top>
      <bottom style="medium">
        <color auto="1"/>
      </bottom>
      <diagonal/>
    </border>
    <border>
      <left/>
      <right/>
      <top style="thin">
        <color auto="1"/>
      </top>
      <bottom style="double">
        <color auto="1"/>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medium">
        <color auto="1"/>
      </left>
      <right/>
      <top style="thin">
        <color auto="1"/>
      </top>
      <bottom style="double">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medium">
        <color indexed="64"/>
      </right>
      <top style="double">
        <color auto="1"/>
      </top>
      <bottom style="thin">
        <color auto="1"/>
      </bottom>
      <diagonal/>
    </border>
    <border>
      <left style="hair">
        <color auto="1"/>
      </left>
      <right style="hair">
        <color auto="1"/>
      </right>
      <top style="thin">
        <color auto="1"/>
      </top>
      <bottom style="thin">
        <color auto="1"/>
      </bottom>
      <diagonal/>
    </border>
    <border>
      <left/>
      <right/>
      <top/>
      <bottom style="medium">
        <color auto="1"/>
      </bottom>
      <diagonal/>
    </border>
  </borders>
  <cellStyleXfs count="78">
    <xf numFmtId="0" fontId="0" fillId="0" borderId="0"/>
    <xf numFmtId="44" fontId="12" fillId="0" borderId="0" applyFont="0" applyFill="0" applyBorder="0" applyAlignment="0" applyProtection="0"/>
    <xf numFmtId="0" fontId="2"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46">
    <xf numFmtId="0" fontId="0" fillId="0" borderId="0" xfId="0"/>
    <xf numFmtId="0" fontId="2" fillId="0" borderId="1" xfId="0" applyFont="1" applyBorder="1" applyAlignment="1">
      <alignment horizontal="center"/>
    </xf>
    <xf numFmtId="0" fontId="4" fillId="0" borderId="0" xfId="0" applyFont="1"/>
    <xf numFmtId="0" fontId="2" fillId="2" borderId="1" xfId="0" applyFont="1" applyFill="1" applyBorder="1" applyAlignment="1">
      <alignment horizontal="left"/>
    </xf>
    <xf numFmtId="0" fontId="2" fillId="0" borderId="1" xfId="0" applyFont="1" applyBorder="1" applyAlignment="1">
      <alignment horizontal="left"/>
    </xf>
    <xf numFmtId="0" fontId="5" fillId="0" borderId="0" xfId="0" applyFont="1"/>
    <xf numFmtId="0" fontId="6" fillId="0" borderId="0" xfId="0" applyFont="1"/>
    <xf numFmtId="0" fontId="6" fillId="0" borderId="1" xfId="0" applyFont="1" applyBorder="1" applyAlignment="1">
      <alignment horizontal="center"/>
    </xf>
    <xf numFmtId="10" fontId="6" fillId="0" borderId="1" xfId="0" applyNumberFormat="1" applyFont="1" applyBorder="1" applyAlignment="1">
      <alignment horizontal="center"/>
    </xf>
    <xf numFmtId="3" fontId="6" fillId="0" borderId="1" xfId="0" applyNumberFormat="1" applyFont="1" applyBorder="1" applyAlignment="1">
      <alignment horizontal="center"/>
    </xf>
    <xf numFmtId="1" fontId="6" fillId="0" borderId="1" xfId="0" applyNumberFormat="1" applyFont="1" applyBorder="1" applyAlignment="1">
      <alignment horizontal="center"/>
    </xf>
    <xf numFmtId="0" fontId="6" fillId="0" borderId="4" xfId="0" applyFont="1" applyBorder="1"/>
    <xf numFmtId="0" fontId="7" fillId="0" borderId="3" xfId="0" applyFont="1" applyBorder="1"/>
    <xf numFmtId="0" fontId="0" fillId="0" borderId="0" xfId="0" applyAlignment="1">
      <alignment horizontal="center"/>
    </xf>
    <xf numFmtId="165" fontId="1" fillId="0" borderId="0" xfId="0" applyNumberFormat="1" applyFont="1"/>
    <xf numFmtId="0" fontId="9" fillId="0" borderId="0" xfId="0" applyFont="1"/>
    <xf numFmtId="0" fontId="1" fillId="0" borderId="0" xfId="0" applyFont="1"/>
    <xf numFmtId="0" fontId="1" fillId="0" borderId="0" xfId="0" applyFont="1" applyAlignment="1">
      <alignment horizontal="centerContinuous"/>
    </xf>
    <xf numFmtId="9" fontId="6" fillId="0" borderId="11" xfId="0" applyNumberFormat="1" applyFont="1" applyBorder="1" applyAlignment="1">
      <alignment horizontal="center"/>
    </xf>
    <xf numFmtId="14" fontId="6" fillId="0" borderId="1" xfId="0" applyNumberFormat="1" applyFont="1" applyBorder="1" applyAlignment="1">
      <alignment horizontal="center"/>
    </xf>
    <xf numFmtId="9" fontId="6" fillId="0" borderId="6" xfId="0" applyNumberFormat="1" applyFont="1" applyBorder="1" applyAlignment="1">
      <alignment horizontal="center"/>
    </xf>
    <xf numFmtId="9" fontId="2" fillId="0" borderId="2" xfId="0" applyNumberFormat="1" applyFont="1" applyBorder="1" applyAlignment="1">
      <alignment horizontal="center"/>
    </xf>
    <xf numFmtId="165" fontId="6" fillId="0" borderId="4" xfId="0" applyNumberFormat="1" applyFont="1" applyBorder="1"/>
    <xf numFmtId="165" fontId="0" fillId="0" borderId="0" xfId="0" applyNumberFormat="1"/>
    <xf numFmtId="0" fontId="13" fillId="3" borderId="0" xfId="0" applyFont="1" applyFill="1"/>
    <xf numFmtId="0" fontId="0" fillId="0" borderId="0" xfId="0" applyProtection="1">
      <protection locked="0" hidden="1"/>
    </xf>
    <xf numFmtId="0" fontId="14" fillId="4" borderId="0" xfId="0" applyFont="1" applyFill="1" applyAlignment="1">
      <alignment horizontal="right"/>
    </xf>
    <xf numFmtId="0" fontId="0" fillId="4" borderId="0" xfId="0" applyFill="1"/>
    <xf numFmtId="0" fontId="6" fillId="4" borderId="0" xfId="0" applyFont="1" applyFill="1" applyProtection="1">
      <protection locked="0"/>
    </xf>
    <xf numFmtId="0" fontId="15" fillId="5" borderId="17" xfId="0" applyFont="1" applyFill="1" applyBorder="1" applyAlignment="1" applyProtection="1">
      <alignment horizontal="center"/>
      <protection locked="0"/>
    </xf>
    <xf numFmtId="0" fontId="15" fillId="5" borderId="18" xfId="0" applyFont="1" applyFill="1" applyBorder="1" applyAlignment="1" applyProtection="1">
      <alignment horizontal="center"/>
      <protection locked="0"/>
    </xf>
    <xf numFmtId="0" fontId="1" fillId="6" borderId="3" xfId="0" applyFont="1" applyFill="1" applyBorder="1" applyAlignment="1">
      <alignment horizontal="center"/>
    </xf>
    <xf numFmtId="0" fontId="1" fillId="6" borderId="1" xfId="0" applyFont="1" applyFill="1" applyBorder="1" applyAlignment="1">
      <alignment horizontal="center"/>
    </xf>
    <xf numFmtId="0" fontId="1" fillId="6" borderId="1" xfId="0" applyFont="1" applyFill="1" applyBorder="1"/>
    <xf numFmtId="0" fontId="1" fillId="7" borderId="2" xfId="0" applyFont="1" applyFill="1" applyBorder="1" applyAlignment="1">
      <alignment horizontal="left" wrapText="1"/>
    </xf>
    <xf numFmtId="0" fontId="1" fillId="7" borderId="2" xfId="0" applyFont="1" applyFill="1" applyBorder="1" applyAlignment="1">
      <alignment horizontal="center" wrapText="1"/>
    </xf>
    <xf numFmtId="0" fontId="9" fillId="7" borderId="2" xfId="0" applyFont="1" applyFill="1" applyBorder="1" applyAlignment="1">
      <alignment horizontal="center" wrapText="1"/>
    </xf>
    <xf numFmtId="165" fontId="1" fillId="7" borderId="2" xfId="0" applyNumberFormat="1" applyFont="1" applyFill="1" applyBorder="1" applyAlignment="1">
      <alignment horizontal="center" wrapText="1"/>
    </xf>
    <xf numFmtId="10" fontId="6" fillId="8" borderId="6" xfId="0" applyNumberFormat="1" applyFont="1" applyFill="1" applyBorder="1" applyAlignment="1">
      <alignment horizontal="center"/>
    </xf>
    <xf numFmtId="0" fontId="6" fillId="8" borderId="0" xfId="0" applyFont="1" applyFill="1" applyAlignment="1">
      <alignment horizontal="center"/>
    </xf>
    <xf numFmtId="0" fontId="1" fillId="8" borderId="3" xfId="0" applyFont="1" applyFill="1" applyBorder="1"/>
    <xf numFmtId="14" fontId="7" fillId="7" borderId="2" xfId="0" applyNumberFormat="1" applyFont="1" applyFill="1" applyBorder="1" applyAlignment="1">
      <alignment horizontal="center" wrapText="1"/>
    </xf>
    <xf numFmtId="44" fontId="2" fillId="0" borderId="1" xfId="0" applyNumberFormat="1" applyFont="1" applyBorder="1" applyAlignment="1">
      <alignment horizontal="center"/>
    </xf>
    <xf numFmtId="167" fontId="2" fillId="0" borderId="1" xfId="0" applyNumberFormat="1" applyFont="1" applyBorder="1" applyAlignment="1">
      <alignment horizontal="center"/>
    </xf>
    <xf numFmtId="167" fontId="6" fillId="0" borderId="1" xfId="0" applyNumberFormat="1" applyFont="1" applyBorder="1" applyAlignment="1">
      <alignment horizontal="center"/>
    </xf>
    <xf numFmtId="167" fontId="6" fillId="6" borderId="2" xfId="0" applyNumberFormat="1" applyFont="1" applyFill="1" applyBorder="1" applyAlignment="1">
      <alignment horizontal="center"/>
    </xf>
    <xf numFmtId="167" fontId="2" fillId="6" borderId="2" xfId="0" applyNumberFormat="1" applyFont="1" applyFill="1" applyBorder="1" applyAlignment="1">
      <alignment horizontal="center"/>
    </xf>
    <xf numFmtId="167" fontId="6" fillId="6" borderId="1" xfId="0" applyNumberFormat="1" applyFont="1" applyFill="1" applyBorder="1" applyAlignment="1">
      <alignment horizontal="center"/>
    </xf>
    <xf numFmtId="167" fontId="2" fillId="6" borderId="1" xfId="0" applyNumberFormat="1" applyFont="1" applyFill="1" applyBorder="1" applyAlignment="1">
      <alignment horizontal="center"/>
    </xf>
    <xf numFmtId="9" fontId="6" fillId="0" borderId="1" xfId="0" applyNumberFormat="1" applyFont="1" applyBorder="1" applyAlignment="1">
      <alignment horizontal="center"/>
    </xf>
    <xf numFmtId="167" fontId="0" fillId="4" borderId="0" xfId="0" applyNumberFormat="1" applyFill="1"/>
    <xf numFmtId="167" fontId="1" fillId="7" borderId="2" xfId="0" applyNumberFormat="1" applyFont="1" applyFill="1" applyBorder="1" applyAlignment="1">
      <alignment horizontal="center" wrapText="1"/>
    </xf>
    <xf numFmtId="167" fontId="6" fillId="0" borderId="1" xfId="0" applyNumberFormat="1" applyFont="1" applyBorder="1"/>
    <xf numFmtId="167" fontId="6" fillId="6" borderId="1" xfId="0" applyNumberFormat="1" applyFont="1" applyFill="1" applyBorder="1"/>
    <xf numFmtId="167" fontId="0" fillId="0" borderId="0" xfId="0" applyNumberFormat="1"/>
    <xf numFmtId="0" fontId="3" fillId="6" borderId="29" xfId="0" applyFont="1" applyFill="1" applyBorder="1" applyAlignment="1">
      <alignment horizontal="center" wrapText="1"/>
    </xf>
    <xf numFmtId="0" fontId="3" fillId="6" borderId="30" xfId="0" applyFont="1" applyFill="1" applyBorder="1" applyAlignment="1">
      <alignment horizontal="center" wrapText="1"/>
    </xf>
    <xf numFmtId="0" fontId="8" fillId="7" borderId="2" xfId="0" applyFont="1" applyFill="1" applyBorder="1" applyAlignment="1">
      <alignment wrapText="1"/>
    </xf>
    <xf numFmtId="0" fontId="6" fillId="8" borderId="0" xfId="0" applyFont="1" applyFill="1"/>
    <xf numFmtId="0" fontId="6" fillId="8" borderId="1" xfId="0" applyFont="1" applyFill="1" applyBorder="1"/>
    <xf numFmtId="0" fontId="6" fillId="8" borderId="5" xfId="0" applyFont="1" applyFill="1" applyBorder="1"/>
    <xf numFmtId="0" fontId="1" fillId="8" borderId="4" xfId="0" applyFont="1" applyFill="1" applyBorder="1" applyAlignment="1">
      <alignment horizontal="center"/>
    </xf>
    <xf numFmtId="10" fontId="1" fillId="8" borderId="4" xfId="0" applyNumberFormat="1" applyFont="1" applyFill="1" applyBorder="1" applyAlignment="1">
      <alignment horizontal="center"/>
    </xf>
    <xf numFmtId="6" fontId="1" fillId="8" borderId="4" xfId="0" applyNumberFormat="1" applyFont="1" applyFill="1" applyBorder="1" applyAlignment="1">
      <alignment horizontal="center"/>
    </xf>
    <xf numFmtId="0" fontId="6" fillId="3" borderId="7" xfId="0" applyFont="1" applyFill="1" applyBorder="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6" fillId="3" borderId="9" xfId="0" applyFont="1" applyFill="1" applyBorder="1" applyAlignment="1">
      <alignment horizontal="center"/>
    </xf>
    <xf numFmtId="0" fontId="6" fillId="3" borderId="9" xfId="0" applyFont="1" applyFill="1" applyBorder="1"/>
    <xf numFmtId="167" fontId="6" fillId="3" borderId="4" xfId="0" applyNumberFormat="1" applyFont="1" applyFill="1" applyBorder="1"/>
    <xf numFmtId="0" fontId="0" fillId="3" borderId="0" xfId="0" applyFill="1"/>
    <xf numFmtId="0" fontId="6" fillId="3" borderId="4" xfId="0" applyFont="1" applyFill="1" applyBorder="1"/>
    <xf numFmtId="1" fontId="6" fillId="3" borderId="4" xfId="0" applyNumberFormat="1" applyFont="1" applyFill="1" applyBorder="1" applyAlignment="1">
      <alignment horizontal="center"/>
    </xf>
    <xf numFmtId="10" fontId="6" fillId="3" borderId="2" xfId="0" applyNumberFormat="1" applyFont="1" applyFill="1" applyBorder="1" applyAlignment="1">
      <alignment horizontal="center"/>
    </xf>
    <xf numFmtId="165" fontId="6" fillId="3" borderId="4" xfId="0" applyNumberFormat="1" applyFont="1" applyFill="1" applyBorder="1"/>
    <xf numFmtId="0" fontId="0" fillId="2" borderId="0" xfId="0" applyFill="1"/>
    <xf numFmtId="0" fontId="21" fillId="0" borderId="0" xfId="0" applyFont="1"/>
    <xf numFmtId="0" fontId="21" fillId="0" borderId="0" xfId="0" applyFont="1" applyAlignment="1">
      <alignment horizontal="justify" vertical="top" wrapText="1"/>
    </xf>
    <xf numFmtId="0" fontId="21" fillId="0" borderId="0" xfId="0" applyFont="1" applyAlignment="1">
      <alignment horizontal="justify" vertical="top"/>
    </xf>
    <xf numFmtId="0" fontId="21" fillId="0" borderId="0" xfId="0" applyFont="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top" wrapText="1"/>
    </xf>
    <xf numFmtId="0" fontId="21" fillId="3" borderId="6" xfId="0" applyFont="1" applyFill="1" applyBorder="1" applyProtection="1">
      <protection locked="0"/>
    </xf>
    <xf numFmtId="0" fontId="6" fillId="3" borderId="0" xfId="0" applyFont="1" applyFill="1"/>
    <xf numFmtId="0" fontId="21" fillId="3" borderId="0" xfId="0" applyFont="1" applyFill="1"/>
    <xf numFmtId="0" fontId="21" fillId="3" borderId="0" xfId="0" applyFont="1" applyFill="1" applyAlignment="1">
      <alignment horizontal="right"/>
    </xf>
    <xf numFmtId="0" fontId="21" fillId="3" borderId="0" xfId="0" applyFont="1" applyFill="1" applyAlignment="1">
      <alignment horizontal="left"/>
    </xf>
    <xf numFmtId="0" fontId="23" fillId="3" borderId="0" xfId="0" applyFont="1" applyFill="1"/>
    <xf numFmtId="0" fontId="23" fillId="3" borderId="0" xfId="0" applyFont="1" applyFill="1" applyAlignment="1">
      <alignment horizontal="right"/>
    </xf>
    <xf numFmtId="0" fontId="1" fillId="9" borderId="19" xfId="0" applyFont="1" applyFill="1" applyBorder="1"/>
    <xf numFmtId="0" fontId="1" fillId="9" borderId="19" xfId="0" applyFont="1" applyFill="1" applyBorder="1" applyAlignment="1">
      <alignment horizontal="justify"/>
    </xf>
    <xf numFmtId="0" fontId="24" fillId="6" borderId="36" xfId="0" applyFont="1" applyFill="1" applyBorder="1" applyAlignment="1">
      <alignment vertical="center"/>
    </xf>
    <xf numFmtId="0" fontId="24" fillId="6" borderId="37" xfId="0" applyFont="1" applyFill="1" applyBorder="1" applyAlignment="1">
      <alignment horizontal="center" vertical="center"/>
    </xf>
    <xf numFmtId="0" fontId="24" fillId="6" borderId="38" xfId="0" applyFont="1" applyFill="1" applyBorder="1" applyAlignment="1">
      <alignment horizontal="center" vertical="center"/>
    </xf>
    <xf numFmtId="167" fontId="6" fillId="2" borderId="1" xfId="0" applyNumberFormat="1" applyFont="1" applyFill="1" applyBorder="1"/>
    <xf numFmtId="167" fontId="6" fillId="2" borderId="20" xfId="0" applyNumberFormat="1" applyFont="1" applyFill="1" applyBorder="1"/>
    <xf numFmtId="0" fontId="6" fillId="2" borderId="0" xfId="0" applyFont="1" applyFill="1"/>
    <xf numFmtId="0" fontId="7" fillId="6" borderId="33" xfId="0" applyFont="1"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wrapText="1"/>
    </xf>
    <xf numFmtId="0" fontId="6" fillId="0" borderId="19" xfId="0" applyFont="1" applyBorder="1"/>
    <xf numFmtId="0" fontId="6" fillId="0" borderId="1" xfId="0" applyFont="1" applyBorder="1"/>
    <xf numFmtId="0" fontId="6" fillId="0" borderId="21" xfId="0" applyFont="1" applyBorder="1"/>
    <xf numFmtId="0" fontId="6" fillId="0" borderId="22" xfId="0" applyFont="1" applyBorder="1"/>
    <xf numFmtId="167" fontId="6" fillId="2" borderId="22" xfId="0" applyNumberFormat="1" applyFont="1" applyFill="1" applyBorder="1"/>
    <xf numFmtId="167" fontId="6" fillId="2" borderId="23" xfId="0" applyNumberFormat="1" applyFont="1" applyFill="1" applyBorder="1"/>
    <xf numFmtId="0" fontId="1" fillId="10" borderId="19" xfId="0" applyFont="1" applyFill="1" applyBorder="1" applyAlignment="1">
      <alignment horizontal="justify"/>
    </xf>
    <xf numFmtId="0" fontId="1" fillId="11" borderId="19" xfId="0" applyFont="1" applyFill="1" applyBorder="1"/>
    <xf numFmtId="0" fontId="1" fillId="12" borderId="21" xfId="0" applyFont="1" applyFill="1" applyBorder="1"/>
    <xf numFmtId="0" fontId="21" fillId="3" borderId="0" xfId="0" applyFont="1" applyFill="1" applyAlignment="1">
      <alignment horizontal="center"/>
    </xf>
    <xf numFmtId="0" fontId="25" fillId="4" borderId="0" xfId="0" applyFont="1" applyFill="1" applyAlignment="1">
      <alignment horizontal="right"/>
    </xf>
    <xf numFmtId="0" fontId="9" fillId="5" borderId="13" xfId="0" applyFont="1" applyFill="1" applyBorder="1"/>
    <xf numFmtId="0" fontId="9" fillId="5" borderId="5" xfId="0" applyFont="1" applyFill="1" applyBorder="1"/>
    <xf numFmtId="0" fontId="9" fillId="5" borderId="40" xfId="0" applyFont="1" applyFill="1" applyBorder="1"/>
    <xf numFmtId="0" fontId="20" fillId="6" borderId="3" xfId="0" applyFont="1" applyFill="1" applyBorder="1"/>
    <xf numFmtId="0" fontId="20" fillId="6" borderId="4" xfId="0" applyFont="1" applyFill="1" applyBorder="1"/>
    <xf numFmtId="167" fontId="6" fillId="6" borderId="5" xfId="0" applyNumberFormat="1" applyFont="1" applyFill="1" applyBorder="1"/>
    <xf numFmtId="0" fontId="1" fillId="8" borderId="4" xfId="0" applyFont="1" applyFill="1" applyBorder="1"/>
    <xf numFmtId="0" fontId="1" fillId="8" borderId="5" xfId="0" applyFont="1" applyFill="1" applyBorder="1"/>
    <xf numFmtId="164" fontId="6" fillId="8" borderId="4" xfId="0" applyNumberFormat="1" applyFont="1" applyFill="1" applyBorder="1"/>
    <xf numFmtId="164" fontId="6" fillId="8" borderId="5" xfId="0" applyNumberFormat="1" applyFont="1" applyFill="1" applyBorder="1"/>
    <xf numFmtId="0" fontId="7" fillId="7" borderId="3" xfId="0" applyFont="1" applyFill="1" applyBorder="1"/>
    <xf numFmtId="0" fontId="7" fillId="7" borderId="4" xfId="0" applyFont="1" applyFill="1" applyBorder="1"/>
    <xf numFmtId="0" fontId="7" fillId="7" borderId="5" xfId="0" applyFont="1" applyFill="1" applyBorder="1"/>
    <xf numFmtId="0" fontId="21" fillId="13" borderId="42" xfId="0" applyFont="1" applyFill="1" applyBorder="1" applyAlignment="1">
      <alignment horizontal="right"/>
    </xf>
    <xf numFmtId="0" fontId="21" fillId="13" borderId="43" xfId="0" applyFont="1" applyFill="1" applyBorder="1"/>
    <xf numFmtId="0" fontId="21" fillId="13" borderId="44" xfId="0" applyFont="1" applyFill="1" applyBorder="1" applyAlignment="1">
      <alignment horizontal="right"/>
    </xf>
    <xf numFmtId="0" fontId="21" fillId="13" borderId="45" xfId="0" applyFont="1" applyFill="1" applyBorder="1"/>
    <xf numFmtId="0" fontId="21" fillId="13" borderId="44" xfId="0" applyFont="1" applyFill="1" applyBorder="1" applyAlignment="1" applyProtection="1">
      <alignment horizontal="right" vertical="top"/>
      <protection locked="0"/>
    </xf>
    <xf numFmtId="0" fontId="21" fillId="13" borderId="45" xfId="0" applyFont="1" applyFill="1" applyBorder="1" applyAlignment="1" applyProtection="1">
      <alignment vertical="top"/>
      <protection locked="0"/>
    </xf>
    <xf numFmtId="0" fontId="21" fillId="13" borderId="46" xfId="0" applyFont="1" applyFill="1" applyBorder="1" applyAlignment="1">
      <alignment horizontal="right"/>
    </xf>
    <xf numFmtId="166" fontId="21" fillId="13" borderId="48" xfId="1" applyNumberFormat="1" applyFont="1" applyFill="1" applyBorder="1" applyAlignment="1" applyProtection="1">
      <protection locked="0"/>
    </xf>
    <xf numFmtId="0" fontId="6" fillId="3" borderId="1" xfId="0" applyFont="1" applyFill="1" applyBorder="1" applyAlignment="1">
      <alignment horizontal="right"/>
    </xf>
    <xf numFmtId="0" fontId="6" fillId="0" borderId="1" xfId="0" applyFont="1" applyBorder="1" applyAlignment="1">
      <alignment horizontal="right"/>
    </xf>
    <xf numFmtId="0" fontId="20" fillId="6" borderId="3" xfId="0" applyFont="1" applyFill="1" applyBorder="1" applyAlignment="1">
      <alignment horizontal="left"/>
    </xf>
    <xf numFmtId="0" fontId="20" fillId="6" borderId="4" xfId="0" applyFont="1" applyFill="1" applyBorder="1" applyAlignment="1">
      <alignment horizontal="left"/>
    </xf>
    <xf numFmtId="165" fontId="0" fillId="3" borderId="0" xfId="0" applyNumberFormat="1" applyFill="1"/>
    <xf numFmtId="167" fontId="0" fillId="3" borderId="0" xfId="0" applyNumberFormat="1" applyFill="1"/>
    <xf numFmtId="0" fontId="0" fillId="5" borderId="39" xfId="0" applyFill="1" applyBorder="1" applyProtection="1">
      <protection locked="0"/>
    </xf>
    <xf numFmtId="0" fontId="9" fillId="5" borderId="24" xfId="0" applyFont="1" applyFill="1" applyBorder="1"/>
    <xf numFmtId="0" fontId="9" fillId="5" borderId="51" xfId="0" applyFont="1" applyFill="1" applyBorder="1"/>
    <xf numFmtId="0" fontId="9" fillId="5" borderId="52" xfId="0" applyFont="1" applyFill="1" applyBorder="1"/>
    <xf numFmtId="0" fontId="28" fillId="5" borderId="50" xfId="0" applyFont="1" applyFill="1" applyBorder="1" applyProtection="1">
      <protection locked="0"/>
    </xf>
    <xf numFmtId="0" fontId="20" fillId="0" borderId="0" xfId="0" applyFont="1"/>
    <xf numFmtId="0" fontId="20" fillId="6" borderId="26" xfId="0" applyFont="1" applyFill="1" applyBorder="1"/>
    <xf numFmtId="0" fontId="20" fillId="6" borderId="27" xfId="0" applyFont="1" applyFill="1" applyBorder="1"/>
    <xf numFmtId="44" fontId="6" fillId="0" borderId="20" xfId="1" applyFont="1" applyBorder="1"/>
    <xf numFmtId="44" fontId="6" fillId="0" borderId="23" xfId="1" applyFont="1" applyBorder="1"/>
    <xf numFmtId="44" fontId="20" fillId="6" borderId="53" xfId="1" applyFont="1" applyFill="1" applyBorder="1" applyAlignment="1"/>
    <xf numFmtId="0" fontId="31" fillId="7" borderId="1" xfId="0" applyFont="1" applyFill="1" applyBorder="1" applyAlignment="1">
      <alignment horizontal="left"/>
    </xf>
    <xf numFmtId="167" fontId="16" fillId="3" borderId="1" xfId="0" applyNumberFormat="1" applyFont="1" applyFill="1" applyBorder="1" applyAlignment="1">
      <alignment horizontal="left"/>
    </xf>
    <xf numFmtId="167" fontId="6" fillId="0" borderId="5" xfId="1" applyNumberFormat="1" applyFont="1" applyBorder="1" applyAlignment="1"/>
    <xf numFmtId="167" fontId="6" fillId="0" borderId="3" xfId="0" applyNumberFormat="1" applyFont="1" applyBorder="1"/>
    <xf numFmtId="167" fontId="6" fillId="0" borderId="5" xfId="0" applyNumberFormat="1" applyFont="1" applyBorder="1"/>
    <xf numFmtId="167" fontId="6" fillId="0" borderId="3" xfId="1" applyNumberFormat="1" applyFont="1" applyBorder="1" applyAlignment="1"/>
    <xf numFmtId="168" fontId="6" fillId="0" borderId="3" xfId="0" applyNumberFormat="1" applyFont="1" applyBorder="1"/>
    <xf numFmtId="168" fontId="6" fillId="0" borderId="5" xfId="0" applyNumberFormat="1" applyFont="1" applyBorder="1"/>
    <xf numFmtId="0" fontId="6" fillId="3" borderId="0" xfId="0" applyFont="1" applyFill="1" applyProtection="1">
      <protection locked="0"/>
    </xf>
    <xf numFmtId="0" fontId="20" fillId="6" borderId="28" xfId="0" applyFont="1" applyFill="1" applyBorder="1" applyAlignment="1">
      <alignment horizontal="left" wrapText="1"/>
    </xf>
    <xf numFmtId="0" fontId="21" fillId="3" borderId="0" xfId="0" applyFont="1" applyFill="1" applyProtection="1">
      <protection locked="0"/>
    </xf>
    <xf numFmtId="0" fontId="26" fillId="3" borderId="0" xfId="0" applyFont="1" applyFill="1"/>
    <xf numFmtId="0" fontId="21" fillId="3" borderId="0" xfId="0" applyFont="1" applyFill="1" applyAlignment="1" applyProtection="1">
      <alignment vertical="top"/>
      <protection locked="0"/>
    </xf>
    <xf numFmtId="166" fontId="21" fillId="3" borderId="0" xfId="1" applyNumberFormat="1" applyFont="1" applyFill="1" applyBorder="1" applyAlignment="1" applyProtection="1">
      <protection locked="0"/>
    </xf>
    <xf numFmtId="166" fontId="21" fillId="3" borderId="32" xfId="1" applyNumberFormat="1" applyFont="1" applyFill="1" applyBorder="1" applyAlignment="1" applyProtection="1">
      <protection locked="0"/>
    </xf>
    <xf numFmtId="0" fontId="21" fillId="3" borderId="0" xfId="0" applyFont="1" applyFill="1" applyAlignment="1">
      <alignment horizontal="left" wrapText="1"/>
    </xf>
    <xf numFmtId="0" fontId="21" fillId="3" borderId="32" xfId="0" applyFont="1" applyFill="1" applyBorder="1" applyAlignment="1">
      <alignment horizontal="left"/>
    </xf>
    <xf numFmtId="0" fontId="21" fillId="3" borderId="31" xfId="0" applyFont="1" applyFill="1" applyBorder="1"/>
    <xf numFmtId="165" fontId="21" fillId="3" borderId="31" xfId="1" applyNumberFormat="1" applyFont="1" applyFill="1" applyBorder="1" applyAlignment="1" applyProtection="1"/>
    <xf numFmtId="0" fontId="21" fillId="3" borderId="41" xfId="0" applyFont="1" applyFill="1" applyBorder="1" applyAlignment="1" applyProtection="1">
      <alignment vertical="top"/>
      <protection locked="0"/>
    </xf>
    <xf numFmtId="8" fontId="1" fillId="14" borderId="54" xfId="0" applyNumberFormat="1" applyFont="1" applyFill="1" applyBorder="1" applyAlignment="1">
      <alignment horizontal="center" vertical="center"/>
    </xf>
    <xf numFmtId="8" fontId="1" fillId="14" borderId="55" xfId="0" applyNumberFormat="1" applyFont="1" applyFill="1" applyBorder="1" applyAlignment="1">
      <alignment horizontal="center" vertical="center"/>
    </xf>
    <xf numFmtId="0" fontId="0" fillId="3" borderId="0" xfId="0" applyFill="1" applyAlignment="1" applyProtection="1">
      <alignment horizontal="left"/>
      <protection locked="0" hidden="1"/>
    </xf>
    <xf numFmtId="0" fontId="0" fillId="3" borderId="0" xfId="0" applyFill="1" applyAlignment="1" applyProtection="1">
      <alignment horizontal="right"/>
      <protection locked="0" hidden="1"/>
    </xf>
    <xf numFmtId="0" fontId="6" fillId="0" borderId="4" xfId="0" applyFont="1" applyBorder="1" applyAlignment="1">
      <alignment horizontal="right"/>
    </xf>
    <xf numFmtId="167" fontId="6" fillId="0" borderId="4" xfId="0" applyNumberFormat="1" applyFont="1" applyBorder="1"/>
    <xf numFmtId="168" fontId="6" fillId="0" borderId="4" xfId="0" applyNumberFormat="1" applyFont="1" applyBorder="1"/>
    <xf numFmtId="0" fontId="2" fillId="3" borderId="0" xfId="0" applyFont="1" applyFill="1" applyAlignment="1" applyProtection="1">
      <alignment horizontal="center"/>
      <protection locked="0"/>
    </xf>
    <xf numFmtId="0" fontId="0" fillId="3" borderId="0" xfId="0" applyFill="1" applyAlignment="1" applyProtection="1">
      <alignment horizontal="center"/>
      <protection locked="0"/>
    </xf>
    <xf numFmtId="14" fontId="2" fillId="3" borderId="0" xfId="0" applyNumberFormat="1" applyFont="1" applyFill="1" applyAlignment="1" applyProtection="1">
      <alignment horizontal="center"/>
      <protection locked="0"/>
    </xf>
    <xf numFmtId="0" fontId="6" fillId="3" borderId="4" xfId="0" applyFont="1" applyFill="1" applyBorder="1" applyAlignment="1">
      <alignment horizontal="right"/>
    </xf>
    <xf numFmtId="165" fontId="6" fillId="6" borderId="1" xfId="0" applyNumberFormat="1" applyFont="1" applyFill="1" applyBorder="1"/>
    <xf numFmtId="0" fontId="6" fillId="0" borderId="3" xfId="0" applyFont="1" applyBorder="1" applyAlignment="1">
      <alignment horizontal="right"/>
    </xf>
    <xf numFmtId="167" fontId="6" fillId="0" borderId="56" xfId="0" applyNumberFormat="1" applyFont="1" applyBorder="1"/>
    <xf numFmtId="167" fontId="6" fillId="3" borderId="56" xfId="0" applyNumberFormat="1" applyFont="1" applyFill="1" applyBorder="1"/>
    <xf numFmtId="0" fontId="21" fillId="3" borderId="4" xfId="0" applyFont="1" applyFill="1" applyBorder="1" applyAlignment="1" applyProtection="1">
      <alignment horizontal="center"/>
      <protection locked="0"/>
    </xf>
    <xf numFmtId="0" fontId="22" fillId="3" borderId="0" xfId="0" applyFont="1" applyFill="1" applyAlignment="1">
      <alignment horizontal="left" vertical="center"/>
    </xf>
    <xf numFmtId="0" fontId="21" fillId="3" borderId="0" xfId="0" applyFont="1" applyFill="1" applyAlignment="1">
      <alignment horizontal="left" vertical="center"/>
    </xf>
    <xf numFmtId="0" fontId="22" fillId="3" borderId="0" xfId="0" applyFont="1" applyFill="1" applyAlignment="1">
      <alignment horizontal="left" vertical="center" wrapText="1"/>
    </xf>
    <xf numFmtId="0" fontId="32" fillId="3" borderId="0" xfId="0" applyFont="1" applyFill="1" applyAlignment="1">
      <alignment horizontal="left" vertical="center" wrapText="1"/>
    </xf>
    <xf numFmtId="8" fontId="1" fillId="5" borderId="1" xfId="0" applyNumberFormat="1" applyFont="1" applyFill="1" applyBorder="1" applyAlignment="1" applyProtection="1">
      <alignment horizontal="center" vertical="center"/>
      <protection locked="0"/>
    </xf>
    <xf numFmtId="8" fontId="1" fillId="5" borderId="20" xfId="0" applyNumberFormat="1" applyFont="1" applyFill="1" applyBorder="1" applyAlignment="1" applyProtection="1">
      <alignment horizontal="center" vertical="center"/>
      <protection locked="0"/>
    </xf>
    <xf numFmtId="8" fontId="1" fillId="5" borderId="22" xfId="0" applyNumberFormat="1" applyFont="1" applyFill="1" applyBorder="1" applyAlignment="1" applyProtection="1">
      <alignment horizontal="center" vertical="center"/>
      <protection locked="0"/>
    </xf>
    <xf numFmtId="8" fontId="1" fillId="5" borderId="23" xfId="0" applyNumberFormat="1" applyFont="1" applyFill="1" applyBorder="1" applyAlignment="1" applyProtection="1">
      <alignment horizontal="center" vertical="center"/>
      <protection locked="0"/>
    </xf>
    <xf numFmtId="10" fontId="6" fillId="3" borderId="10" xfId="0" applyNumberFormat="1" applyFont="1" applyFill="1" applyBorder="1" applyAlignment="1">
      <alignment horizontal="center"/>
    </xf>
    <xf numFmtId="2" fontId="6" fillId="0" borderId="1" xfId="0" applyNumberFormat="1" applyFont="1" applyBorder="1" applyAlignment="1">
      <alignment horizontal="center"/>
    </xf>
    <xf numFmtId="8" fontId="2" fillId="0" borderId="1" xfId="0" applyNumberFormat="1" applyFont="1" applyBorder="1" applyAlignment="1">
      <alignment horizontal="center"/>
    </xf>
    <xf numFmtId="0" fontId="0" fillId="15" borderId="0" xfId="0" applyFill="1"/>
    <xf numFmtId="0" fontId="21" fillId="3" borderId="4" xfId="0" applyFont="1" applyFill="1" applyBorder="1" applyAlignment="1" applyProtection="1">
      <alignment horizontal="center"/>
      <protection locked="0"/>
    </xf>
    <xf numFmtId="0" fontId="21" fillId="3" borderId="0" xfId="0" applyFont="1" applyFill="1" applyAlignment="1">
      <alignment horizontal="left" vertical="center" wrapText="1"/>
    </xf>
    <xf numFmtId="0" fontId="21" fillId="3" borderId="0" xfId="0" applyFont="1" applyFill="1" applyAlignment="1">
      <alignment horizontal="center"/>
    </xf>
    <xf numFmtId="10" fontId="21" fillId="13" borderId="47" xfId="47" applyNumberFormat="1" applyFont="1" applyFill="1" applyBorder="1" applyAlignment="1" applyProtection="1">
      <alignment horizontal="right"/>
    </xf>
    <xf numFmtId="0" fontId="21" fillId="3" borderId="6" xfId="0" applyFont="1" applyFill="1" applyBorder="1" applyAlignment="1" applyProtection="1">
      <alignment horizontal="center"/>
      <protection locked="0"/>
    </xf>
    <xf numFmtId="0" fontId="21" fillId="3" borderId="7" xfId="0" applyFont="1" applyFill="1" applyBorder="1" applyAlignment="1">
      <alignment horizontal="left" vertical="top" wrapText="1"/>
    </xf>
    <xf numFmtId="0" fontId="21" fillId="3" borderId="9" xfId="0" applyFont="1" applyFill="1" applyBorder="1" applyAlignment="1">
      <alignment horizontal="left" vertical="top" wrapText="1"/>
    </xf>
    <xf numFmtId="0" fontId="21" fillId="3" borderId="12" xfId="0" applyFont="1" applyFill="1" applyBorder="1" applyAlignment="1">
      <alignment horizontal="left" vertical="top" wrapText="1"/>
    </xf>
    <xf numFmtId="0" fontId="21" fillId="3" borderId="8" xfId="0" applyFont="1" applyFill="1" applyBorder="1" applyAlignment="1">
      <alignment horizontal="left" vertical="top" wrapText="1"/>
    </xf>
    <xf numFmtId="0" fontId="21" fillId="3" borderId="0" xfId="0" applyFont="1" applyFill="1" applyAlignment="1">
      <alignment horizontal="left" vertical="top" wrapText="1"/>
    </xf>
    <xf numFmtId="0" fontId="21" fillId="3" borderId="32" xfId="0" applyFont="1" applyFill="1" applyBorder="1" applyAlignment="1">
      <alignment horizontal="left" vertical="top" wrapText="1"/>
    </xf>
    <xf numFmtId="0" fontId="21" fillId="3" borderId="10" xfId="0" applyFont="1" applyFill="1" applyBorder="1" applyAlignment="1">
      <alignment horizontal="left" vertical="top" wrapText="1"/>
    </xf>
    <xf numFmtId="0" fontId="21" fillId="3" borderId="6" xfId="0" applyFont="1" applyFill="1" applyBorder="1" applyAlignment="1">
      <alignment horizontal="left" vertical="top" wrapText="1"/>
    </xf>
    <xf numFmtId="0" fontId="21" fillId="3" borderId="13" xfId="0" applyFont="1" applyFill="1" applyBorder="1" applyAlignment="1">
      <alignment horizontal="left" vertical="top" wrapText="1"/>
    </xf>
    <xf numFmtId="166" fontId="21" fillId="3" borderId="6" xfId="0" applyNumberFormat="1" applyFont="1" applyFill="1" applyBorder="1" applyAlignment="1">
      <alignment horizontal="center"/>
    </xf>
    <xf numFmtId="0" fontId="21" fillId="13" borderId="47" xfId="0" applyFont="1" applyFill="1" applyBorder="1" applyAlignment="1" applyProtection="1">
      <alignment horizontal="right" vertical="top"/>
      <protection locked="0"/>
    </xf>
    <xf numFmtId="14" fontId="21" fillId="13" borderId="47" xfId="0" applyNumberFormat="1" applyFont="1" applyFill="1" applyBorder="1" applyAlignment="1">
      <alignment horizontal="right"/>
    </xf>
    <xf numFmtId="14" fontId="21" fillId="13" borderId="49" xfId="0" applyNumberFormat="1" applyFont="1" applyFill="1" applyBorder="1" applyAlignment="1">
      <alignment horizontal="right"/>
    </xf>
    <xf numFmtId="0" fontId="13" fillId="3" borderId="0" xfId="0" applyFont="1" applyFill="1" applyAlignment="1">
      <alignment horizontal="center"/>
    </xf>
    <xf numFmtId="0" fontId="33" fillId="3" borderId="0" xfId="0" applyFont="1" applyFill="1" applyAlignment="1">
      <alignment horizontal="right" wrapText="1"/>
    </xf>
    <xf numFmtId="14" fontId="21" fillId="3" borderId="6" xfId="0" applyNumberFormat="1" applyFont="1" applyFill="1" applyBorder="1" applyAlignment="1" applyProtection="1">
      <alignment horizontal="center"/>
      <protection locked="0"/>
    </xf>
    <xf numFmtId="14" fontId="21" fillId="3" borderId="6" xfId="0" applyNumberFormat="1" applyFont="1" applyFill="1" applyBorder="1" applyAlignment="1">
      <alignment horizontal="center"/>
    </xf>
    <xf numFmtId="0" fontId="6" fillId="3" borderId="0" xfId="0" applyFont="1" applyFill="1" applyAlignment="1">
      <alignment horizontal="center"/>
    </xf>
    <xf numFmtId="0" fontId="21" fillId="3" borderId="6" xfId="0" applyFont="1" applyFill="1" applyBorder="1" applyAlignment="1" applyProtection="1">
      <alignment horizontal="left"/>
      <protection locked="0"/>
    </xf>
    <xf numFmtId="14" fontId="0" fillId="3" borderId="6" xfId="0" applyNumberFormat="1" applyFill="1" applyBorder="1" applyAlignment="1" applyProtection="1">
      <alignment horizontal="left"/>
      <protection locked="0" hidden="1"/>
    </xf>
    <xf numFmtId="0" fontId="0" fillId="3" borderId="6" xfId="0" applyFill="1" applyBorder="1" applyAlignment="1" applyProtection="1">
      <alignment horizontal="left"/>
      <protection locked="0" hidden="1"/>
    </xf>
    <xf numFmtId="0" fontId="1" fillId="5" borderId="14" xfId="0" applyFont="1" applyFill="1" applyBorder="1" applyAlignment="1" applyProtection="1">
      <alignment horizontal="center" wrapText="1"/>
      <protection locked="0"/>
    </xf>
    <xf numFmtId="0" fontId="1" fillId="5" borderId="15" xfId="0" applyFont="1" applyFill="1" applyBorder="1" applyAlignment="1" applyProtection="1">
      <alignment horizontal="center" wrapText="1"/>
      <protection locked="0"/>
    </xf>
    <xf numFmtId="0" fontId="1" fillId="5" borderId="16" xfId="0" applyFont="1" applyFill="1" applyBorder="1" applyAlignment="1" applyProtection="1">
      <alignment horizontal="center" wrapText="1"/>
      <protection locked="0"/>
    </xf>
    <xf numFmtId="0" fontId="1" fillId="5" borderId="24" xfId="0" applyFont="1" applyFill="1" applyBorder="1" applyAlignment="1" applyProtection="1">
      <alignment horizontal="center" wrapText="1"/>
      <protection locked="0"/>
    </xf>
    <xf numFmtId="0" fontId="1" fillId="5" borderId="6" xfId="0" applyFont="1" applyFill="1" applyBorder="1" applyAlignment="1" applyProtection="1">
      <alignment horizontal="center" wrapText="1"/>
      <protection locked="0"/>
    </xf>
    <xf numFmtId="0" fontId="1" fillId="5" borderId="25" xfId="0" applyFont="1" applyFill="1" applyBorder="1" applyAlignment="1" applyProtection="1">
      <alignment horizontal="center" wrapText="1"/>
      <protection locked="0"/>
    </xf>
    <xf numFmtId="0" fontId="10" fillId="3" borderId="0" xfId="0" applyFont="1" applyFill="1" applyAlignment="1">
      <alignment horizontal="center"/>
    </xf>
    <xf numFmtId="0" fontId="11" fillId="3" borderId="0" xfId="0" applyFont="1" applyFill="1" applyAlignment="1"/>
    <xf numFmtId="0" fontId="1" fillId="8" borderId="3" xfId="0" applyFont="1" applyFill="1" applyBorder="1" applyAlignment="1">
      <alignment horizontal="left"/>
    </xf>
    <xf numFmtId="0" fontId="1" fillId="8" borderId="4" xfId="0" applyFont="1" applyFill="1" applyBorder="1" applyAlignment="1">
      <alignment horizontal="left"/>
    </xf>
    <xf numFmtId="6" fontId="6" fillId="8" borderId="6" xfId="0" applyNumberFormat="1" applyFont="1" applyFill="1" applyBorder="1" applyAlignment="1">
      <alignment horizontal="left"/>
    </xf>
    <xf numFmtId="0" fontId="20" fillId="6" borderId="26" xfId="0" applyFont="1" applyFill="1" applyBorder="1" applyAlignment="1">
      <alignment horizontal="left" wrapText="1"/>
    </xf>
    <xf numFmtId="0" fontId="20" fillId="6" borderId="27" xfId="0" applyFont="1" applyFill="1" applyBorder="1" applyAlignment="1">
      <alignment horizontal="left" wrapText="1"/>
    </xf>
    <xf numFmtId="0" fontId="20" fillId="6" borderId="28" xfId="0" applyFont="1" applyFill="1" applyBorder="1" applyAlignment="1">
      <alignment horizontal="left" wrapText="1"/>
    </xf>
    <xf numFmtId="0" fontId="0" fillId="4" borderId="0" xfId="0" applyFill="1" applyAlignment="1">
      <alignment horizontal="center"/>
    </xf>
    <xf numFmtId="0" fontId="29" fillId="3" borderId="0" xfId="0" applyFont="1" applyFill="1" applyAlignment="1"/>
    <xf numFmtId="0" fontId="29" fillId="3" borderId="0" xfId="0" applyFont="1" applyFill="1" applyAlignment="1">
      <alignment wrapText="1"/>
    </xf>
    <xf numFmtId="0" fontId="0" fillId="0" borderId="57" xfId="0" applyBorder="1" applyAlignment="1">
      <alignment wrapText="1"/>
    </xf>
    <xf numFmtId="166" fontId="21" fillId="13" borderId="4" xfId="0" applyNumberFormat="1" applyFont="1" applyFill="1" applyBorder="1" applyAlignment="1">
      <alignment horizontal="center" wrapText="1"/>
    </xf>
    <xf numFmtId="168" fontId="21" fillId="13" borderId="4" xfId="47" applyNumberFormat="1" applyFont="1" applyFill="1" applyBorder="1" applyAlignment="1">
      <alignment horizontal="center"/>
    </xf>
    <xf numFmtId="166" fontId="21" fillId="13" borderId="6" xfId="0" applyNumberFormat="1" applyFont="1" applyFill="1" applyBorder="1" applyAlignment="1">
      <alignment horizontal="center"/>
    </xf>
    <xf numFmtId="166" fontId="21" fillId="13" borderId="4" xfId="0" applyNumberFormat="1" applyFont="1" applyFill="1" applyBorder="1" applyAlignment="1">
      <alignment horizontal="center"/>
    </xf>
    <xf numFmtId="14" fontId="21" fillId="13" borderId="6" xfId="0" applyNumberFormat="1" applyFont="1" applyFill="1" applyBorder="1" applyAlignment="1" applyProtection="1">
      <alignment horizontal="center"/>
      <protection locked="0"/>
    </xf>
  </cellXfs>
  <cellStyles count="78">
    <cellStyle name="Currency" xfId="1" builtinId="4"/>
    <cellStyle name="Followed Hyperlink" xfId="8" builtinId="9" hidden="1"/>
    <cellStyle name="Followed Hyperlink" xfId="6" builtinId="9" hidden="1"/>
    <cellStyle name="Followed Hyperlink" xfId="4" builtinId="9" hidden="1"/>
    <cellStyle name="Followed Hyperlink" xfId="10" builtinId="9" hidden="1"/>
    <cellStyle name="Followed Hyperlink" xfId="16" builtinId="9" hidden="1"/>
    <cellStyle name="Followed Hyperlink" xfId="42" builtinId="9" hidden="1"/>
    <cellStyle name="Followed Hyperlink" xfId="44" builtinId="9" hidden="1"/>
    <cellStyle name="Followed Hyperlink" xfId="46" builtinId="9" hidden="1"/>
    <cellStyle name="Followed Hyperlink" xfId="53" builtinId="9" hidden="1"/>
    <cellStyle name="Followed Hyperlink" xfId="55" builtinId="9" hidden="1"/>
    <cellStyle name="Followed Hyperlink" xfId="59" builtinId="9" hidden="1"/>
    <cellStyle name="Followed Hyperlink" xfId="63" builtinId="9" hidden="1"/>
    <cellStyle name="Followed Hyperlink" xfId="67" builtinId="9" hidden="1"/>
    <cellStyle name="Followed Hyperlink" xfId="65" builtinId="9" hidden="1"/>
    <cellStyle name="Followed Hyperlink" xfId="49" builtinId="9" hidden="1"/>
    <cellStyle name="Followed Hyperlink" xfId="40" builtinId="9" hidden="1"/>
    <cellStyle name="Followed Hyperlink" xfId="32" builtinId="9" hidden="1"/>
    <cellStyle name="Followed Hyperlink" xfId="12" builtinId="9" hidden="1"/>
    <cellStyle name="Followed Hyperlink" xfId="14" builtinId="9" hidden="1"/>
    <cellStyle name="Followed Hyperlink" xfId="18" builtinId="9" hidden="1"/>
    <cellStyle name="Followed Hyperlink" xfId="22" builtinId="9" hidden="1"/>
    <cellStyle name="Followed Hyperlink" xfId="20" builtinId="9" hidden="1"/>
    <cellStyle name="Followed Hyperlink" xfId="24" builtinId="9" hidden="1"/>
    <cellStyle name="Followed Hyperlink" xfId="57" builtinId="9" hidden="1"/>
    <cellStyle name="Followed Hyperlink" xfId="61" builtinId="9" hidden="1"/>
    <cellStyle name="Followed Hyperlink" xfId="51" builtinId="9" hidden="1"/>
    <cellStyle name="Followed Hyperlink" xfId="38" builtinId="9" hidden="1"/>
    <cellStyle name="Followed Hyperlink" xfId="69" builtinId="9" hidden="1"/>
    <cellStyle name="Followed Hyperlink" xfId="26" builtinId="9" hidden="1"/>
    <cellStyle name="Followed Hyperlink" xfId="30" builtinId="9" hidden="1"/>
    <cellStyle name="Followed Hyperlink" xfId="34" builtinId="9" hidden="1"/>
    <cellStyle name="Followed Hyperlink" xfId="36" builtinId="9" hidden="1"/>
    <cellStyle name="Followed Hyperlink" xfId="28" builtinId="9" hidden="1"/>
    <cellStyle name="Followed Hyperlink" xfId="77" builtinId="9" hidden="1"/>
    <cellStyle name="Followed Hyperlink" xfId="73" builtinId="9" hidden="1"/>
    <cellStyle name="Followed Hyperlink" xfId="75" builtinId="9" hidden="1"/>
    <cellStyle name="Followed Hyperlink" xfId="71" builtinId="9" hidden="1"/>
    <cellStyle name="Hyperlink" xfId="41" builtinId="8" hidden="1"/>
    <cellStyle name="Hyperlink" xfId="25" builtinId="8" hidden="1"/>
    <cellStyle name="Hyperlink" xfId="15" builtinId="8" hidden="1"/>
    <cellStyle name="Hyperlink" xfId="17" builtinId="8" hidden="1"/>
    <cellStyle name="Hyperlink" xfId="19"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21" builtinId="8" hidden="1"/>
    <cellStyle name="Hyperlink" xfId="13" builtinId="8" hidden="1"/>
    <cellStyle name="Hyperlink" xfId="66" builtinId="8" hidden="1"/>
    <cellStyle name="Hyperlink" xfId="23"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43" builtinId="8" hidden="1"/>
    <cellStyle name="Hyperlink" xfId="45" builtinId="8" hidden="1"/>
    <cellStyle name="Hyperlink" xfId="48" builtinId="8" hidden="1"/>
    <cellStyle name="Hyperlink" xfId="50" builtinId="8" hidden="1"/>
    <cellStyle name="Hyperlink" xfId="52" builtinId="8" hidden="1"/>
    <cellStyle name="Hyperlink" xfId="39" builtinId="8" hidden="1"/>
    <cellStyle name="Hyperlink" xfId="58" builtinId="8" hidden="1"/>
    <cellStyle name="Hyperlink" xfId="68" builtinId="8" hidden="1"/>
    <cellStyle name="Hyperlink" xfId="70" builtinId="8" hidden="1"/>
    <cellStyle name="Hyperlink" xfId="72" builtinId="8" hidden="1"/>
    <cellStyle name="Hyperlink" xfId="76" builtinId="8" hidden="1"/>
    <cellStyle name="Hyperlink" xfId="74" builtinId="8" hidden="1"/>
    <cellStyle name="Hyperlink" xfId="60" builtinId="8" hidden="1"/>
    <cellStyle name="Hyperlink" xfId="62" builtinId="8" hidden="1"/>
    <cellStyle name="Hyperlink" xfId="64" builtinId="8" hidden="1"/>
    <cellStyle name="Hyperlink" xfId="56" builtinId="8" hidden="1"/>
    <cellStyle name="Hyperlink" xfId="54" builtinId="8" hidden="1"/>
    <cellStyle name="Normal" xfId="0" builtinId="0"/>
    <cellStyle name="Normal 2" xfId="2" xr:uid="{00000000-0005-0000-0000-00004C000000}"/>
    <cellStyle name="Percent" xfId="47" builtinId="5"/>
  </cellStyles>
  <dxfs count="9">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theme="5"/>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9" defaultPivotStyle="PivotStyleLight16"/>
  <colors>
    <mruColors>
      <color rgb="FFA4B3C9"/>
      <color rgb="FFADAFAF"/>
      <color rgb="FFDDDDDD"/>
      <color rgb="FFADADAF"/>
      <color rgb="FF616365"/>
      <color rgb="FFC9CAC8"/>
      <color rgb="FF002244"/>
      <color rgb="FF808080"/>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144780</xdr:rowOff>
        </xdr:from>
        <xdr:to>
          <xdr:col>10</xdr:col>
          <xdr:colOff>381000</xdr:colOff>
          <xdr:row>17</xdr:row>
          <xdr:rowOff>169545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20</xdr:row>
          <xdr:rowOff>0</xdr:rowOff>
        </xdr:from>
        <xdr:to>
          <xdr:col>2</xdr:col>
          <xdr:colOff>169545</xdr:colOff>
          <xdr:row>21</xdr:row>
          <xdr:rowOff>131445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144780</xdr:rowOff>
        </xdr:from>
        <xdr:to>
          <xdr:col>12</xdr:col>
          <xdr:colOff>419100</xdr:colOff>
          <xdr:row>17</xdr:row>
          <xdr:rowOff>169545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17</xdr:row>
          <xdr:rowOff>144780</xdr:rowOff>
        </xdr:from>
        <xdr:to>
          <xdr:col>2</xdr:col>
          <xdr:colOff>169545</xdr:colOff>
          <xdr:row>18</xdr:row>
          <xdr:rowOff>152400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15</xdr:row>
          <xdr:rowOff>144780</xdr:rowOff>
        </xdr:from>
        <xdr:to>
          <xdr:col>2</xdr:col>
          <xdr:colOff>169545</xdr:colOff>
          <xdr:row>16</xdr:row>
          <xdr:rowOff>131445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632460</xdr:colOff>
          <xdr:row>15</xdr:row>
          <xdr:rowOff>175260</xdr:rowOff>
        </xdr:from>
        <xdr:to>
          <xdr:col>2</xdr:col>
          <xdr:colOff>742950</xdr:colOff>
          <xdr:row>17</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Mandatory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632460</xdr:colOff>
          <xdr:row>16</xdr:row>
          <xdr:rowOff>213360</xdr:rowOff>
        </xdr:from>
        <xdr:to>
          <xdr:col>2</xdr:col>
          <xdr:colOff>742950</xdr:colOff>
          <xdr:row>18</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Voluntary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632460</xdr:colOff>
          <xdr:row>17</xdr:row>
          <xdr:rowOff>213360</xdr:rowOff>
        </xdr:from>
        <xdr:to>
          <xdr:col>2</xdr:col>
          <xdr:colOff>742950</xdr:colOff>
          <xdr:row>19</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In-Kind/3rd Party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632460</xdr:colOff>
          <xdr:row>18</xdr:row>
          <xdr:rowOff>213360</xdr:rowOff>
        </xdr:from>
        <xdr:to>
          <xdr:col>2</xdr:col>
          <xdr:colOff>742950</xdr:colOff>
          <xdr:row>20</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Minimal Effort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18</xdr:row>
          <xdr:rowOff>0</xdr:rowOff>
        </xdr:from>
        <xdr:to>
          <xdr:col>2</xdr:col>
          <xdr:colOff>169545</xdr:colOff>
          <xdr:row>19</xdr:row>
          <xdr:rowOff>19050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362962</xdr:colOff>
      <xdr:row>5</xdr:row>
      <xdr:rowOff>98946</xdr:rowOff>
    </xdr:to>
    <xdr:pic>
      <xdr:nvPicPr>
        <xdr:cNvPr id="3" name="Picture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160C0000}"/>
            </a:ext>
          </a:extLst>
        </xdr:cNvPr>
        <xdr:cNvPicPr>
          <a:picLocks noChangeAspect="1"/>
        </xdr:cNvPicPr>
      </xdr:nvPicPr>
      <xdr:blipFill>
        <a:blip xmlns:r="http://schemas.openxmlformats.org/officeDocument/2006/relationships" r:embed="rId1"/>
        <a:stretch>
          <a:fillRect/>
        </a:stretch>
      </xdr:blipFill>
      <xdr:spPr>
        <a:xfrm>
          <a:off x="0" y="0"/>
          <a:ext cx="2315587" cy="10628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2"/>
  <sheetViews>
    <sheetView tabSelected="1" zoomScaleSheetLayoutView="100" workbookViewId="0">
      <selection activeCell="I17" sqref="I17"/>
    </sheetView>
  </sheetViews>
  <sheetFormatPr defaultColWidth="8.88671875" defaultRowHeight="13.2"/>
  <cols>
    <col min="1" max="1" width="16.6640625" style="6" customWidth="1"/>
    <col min="2" max="2" width="12.6640625" style="6" customWidth="1"/>
    <col min="3" max="4" width="11.6640625" style="6" customWidth="1"/>
    <col min="5" max="5" width="2.109375" style="6" customWidth="1"/>
    <col min="6" max="6" width="15.44140625" style="6" customWidth="1"/>
    <col min="7" max="7" width="18.5546875" style="6" customWidth="1"/>
    <col min="8" max="8" width="2.109375" style="6" customWidth="1"/>
    <col min="9" max="11" width="8.109375" style="6" customWidth="1"/>
    <col min="12" max="12" width="5.6640625" style="6" customWidth="1"/>
    <col min="13" max="13" width="15" style="6" customWidth="1"/>
    <col min="14" max="14" width="11.6640625" style="6" customWidth="1"/>
    <col min="15" max="15" width="2.88671875" style="6" customWidth="1"/>
    <col min="16" max="16" width="20.109375" style="6" customWidth="1"/>
    <col min="17" max="16384" width="8.88671875" style="6"/>
  </cols>
  <sheetData>
    <row r="1" spans="1:17" ht="15.75" customHeight="1">
      <c r="B1" s="24"/>
      <c r="C1" s="215"/>
      <c r="D1" s="216" t="s">
        <v>0</v>
      </c>
      <c r="E1" s="216"/>
      <c r="F1" s="216"/>
      <c r="G1" s="216"/>
      <c r="H1" s="216"/>
      <c r="I1" s="216"/>
      <c r="J1" s="216"/>
      <c r="K1" s="216"/>
      <c r="L1" s="216"/>
      <c r="M1" s="216"/>
      <c r="N1" s="216"/>
      <c r="O1" s="216"/>
      <c r="P1" s="216"/>
    </row>
    <row r="2" spans="1:17" ht="15">
      <c r="B2" s="24"/>
      <c r="C2" s="215"/>
      <c r="D2" s="216"/>
      <c r="E2" s="216"/>
      <c r="F2" s="216"/>
      <c r="G2" s="216"/>
      <c r="H2" s="216"/>
      <c r="I2" s="216"/>
      <c r="J2" s="216"/>
      <c r="K2" s="216"/>
      <c r="L2" s="216"/>
      <c r="M2" s="216"/>
      <c r="N2" s="216"/>
      <c r="O2" s="216"/>
      <c r="P2" s="216"/>
    </row>
    <row r="3" spans="1:17" ht="15" customHeight="1">
      <c r="A3" s="24"/>
      <c r="B3" s="24"/>
      <c r="C3" s="215"/>
      <c r="D3" s="216"/>
      <c r="E3" s="216"/>
      <c r="F3" s="216"/>
      <c r="G3" s="216"/>
      <c r="H3" s="216"/>
      <c r="I3" s="216"/>
      <c r="J3" s="216"/>
      <c r="K3" s="216"/>
      <c r="L3" s="216"/>
      <c r="M3" s="216"/>
      <c r="N3" s="216"/>
      <c r="O3" s="216"/>
      <c r="P3" s="216"/>
    </row>
    <row r="4" spans="1:17" s="25" customFormat="1" ht="14.25" customHeight="1">
      <c r="A4" s="196"/>
      <c r="B4" s="196"/>
      <c r="C4" s="196"/>
      <c r="D4" s="27"/>
      <c r="E4" s="27"/>
      <c r="F4" s="27"/>
      <c r="G4" s="27"/>
      <c r="H4" s="27"/>
      <c r="I4" s="27"/>
      <c r="J4" s="27"/>
      <c r="K4" s="27"/>
      <c r="L4" s="27"/>
      <c r="M4" s="27"/>
      <c r="N4" s="27"/>
      <c r="O4" s="27"/>
      <c r="P4" s="27"/>
    </row>
    <row r="5" spans="1:17" s="25" customFormat="1" ht="15">
      <c r="A5" s="70"/>
      <c r="B5" s="219"/>
      <c r="C5" s="219"/>
      <c r="D5" s="219"/>
      <c r="E5" s="70"/>
      <c r="F5" s="70"/>
      <c r="G5" s="70"/>
      <c r="H5" s="219"/>
      <c r="I5" s="219"/>
      <c r="J5" s="219"/>
      <c r="K5" s="70"/>
      <c r="L5" s="27"/>
      <c r="M5" s="27"/>
      <c r="N5" s="27"/>
      <c r="O5" s="27"/>
      <c r="P5" s="110" t="s">
        <v>125</v>
      </c>
    </row>
    <row r="6" spans="1:17" s="76" customFormat="1" ht="14.4">
      <c r="A6" s="84"/>
      <c r="B6" s="84"/>
      <c r="C6" s="84"/>
      <c r="D6" s="84"/>
      <c r="E6" s="84"/>
      <c r="F6" s="84"/>
      <c r="G6" s="84"/>
      <c r="H6" s="84"/>
      <c r="I6" s="84"/>
      <c r="J6" s="84"/>
      <c r="K6" s="84"/>
      <c r="L6" s="84"/>
      <c r="M6" s="84"/>
      <c r="N6" s="84"/>
      <c r="O6" s="84"/>
      <c r="P6" s="84"/>
    </row>
    <row r="7" spans="1:17" s="78" customFormat="1" ht="43.5" customHeight="1">
      <c r="A7" s="206" t="s">
        <v>1</v>
      </c>
      <c r="B7" s="206"/>
      <c r="C7" s="206"/>
      <c r="D7" s="206"/>
      <c r="E7" s="206"/>
      <c r="F7" s="206"/>
      <c r="G7" s="206"/>
      <c r="H7" s="206"/>
      <c r="I7" s="206"/>
      <c r="J7" s="206"/>
      <c r="K7" s="206"/>
      <c r="L7" s="206"/>
      <c r="M7" s="206"/>
      <c r="N7" s="206"/>
      <c r="O7" s="206"/>
      <c r="P7" s="206"/>
      <c r="Q7" s="77"/>
    </row>
    <row r="8" spans="1:17" s="76" customFormat="1" ht="14.4">
      <c r="A8" s="84"/>
      <c r="B8" s="84"/>
      <c r="C8" s="84"/>
      <c r="D8" s="84"/>
      <c r="E8" s="84"/>
      <c r="F8" s="84"/>
      <c r="G8" s="84"/>
      <c r="H8" s="84"/>
      <c r="I8" s="84"/>
      <c r="J8" s="84"/>
      <c r="K8" s="84"/>
      <c r="L8" s="84"/>
      <c r="M8" s="84"/>
      <c r="N8" s="84"/>
      <c r="O8" s="84"/>
      <c r="P8" s="84"/>
    </row>
    <row r="9" spans="1:17" s="76" customFormat="1" ht="14.4">
      <c r="A9" s="84" t="s">
        <v>2</v>
      </c>
      <c r="B9" s="220"/>
      <c r="C9" s="220"/>
      <c r="D9" s="220"/>
      <c r="E9" s="220"/>
      <c r="F9" s="220"/>
      <c r="G9" s="85" t="s">
        <v>3</v>
      </c>
      <c r="H9" s="84"/>
      <c r="I9" s="220"/>
      <c r="J9" s="220"/>
      <c r="K9" s="220"/>
      <c r="L9" s="84"/>
      <c r="M9" s="85" t="s">
        <v>4</v>
      </c>
      <c r="N9" s="220"/>
      <c r="O9" s="220"/>
      <c r="P9" s="220"/>
    </row>
    <row r="10" spans="1:17" s="76" customFormat="1" ht="14.4">
      <c r="A10" s="84"/>
      <c r="B10" s="84"/>
      <c r="C10" s="84"/>
      <c r="D10" s="84"/>
      <c r="E10" s="84"/>
      <c r="F10" s="84"/>
      <c r="G10" s="84"/>
      <c r="H10" s="84"/>
      <c r="I10" s="84"/>
      <c r="J10" s="84"/>
      <c r="K10" s="84"/>
      <c r="L10" s="84"/>
      <c r="M10" s="84"/>
      <c r="N10" s="84"/>
      <c r="O10" s="84"/>
      <c r="P10" s="84"/>
    </row>
    <row r="11" spans="1:17" s="76" customFormat="1" ht="14.4">
      <c r="A11" s="84" t="s">
        <v>5</v>
      </c>
      <c r="B11" s="220"/>
      <c r="C11" s="220"/>
      <c r="D11" s="220"/>
      <c r="E11" s="220"/>
      <c r="F11" s="220"/>
      <c r="G11" s="85" t="s">
        <v>6</v>
      </c>
      <c r="H11" s="84"/>
      <c r="I11" s="220"/>
      <c r="J11" s="220"/>
      <c r="K11" s="220"/>
      <c r="L11" s="84"/>
      <c r="M11" s="85" t="s">
        <v>7</v>
      </c>
      <c r="N11" s="220"/>
      <c r="O11" s="220"/>
      <c r="P11" s="220"/>
    </row>
    <row r="12" spans="1:17" s="76" customFormat="1" ht="14.4">
      <c r="A12" s="84"/>
      <c r="B12" s="84"/>
      <c r="C12" s="84"/>
      <c r="D12" s="84"/>
      <c r="E12" s="84"/>
      <c r="F12" s="84"/>
      <c r="G12" s="84"/>
      <c r="H12" s="84"/>
      <c r="I12" s="84"/>
      <c r="J12" s="84"/>
      <c r="K12" s="84"/>
      <c r="L12" s="84"/>
      <c r="M12" s="84"/>
      <c r="N12" s="84"/>
      <c r="O12" s="84"/>
      <c r="P12" s="84"/>
    </row>
    <row r="13" spans="1:17" s="76" customFormat="1" ht="14.4">
      <c r="A13" s="84" t="s">
        <v>127</v>
      </c>
      <c r="B13" s="220"/>
      <c r="C13" s="220"/>
      <c r="D13" s="220"/>
      <c r="E13" s="220"/>
      <c r="F13" s="220"/>
      <c r="G13" s="220"/>
      <c r="H13" s="220"/>
      <c r="I13" s="220"/>
      <c r="J13" s="220"/>
      <c r="K13" s="220"/>
      <c r="L13" s="220"/>
      <c r="M13" s="220"/>
      <c r="N13" s="220"/>
      <c r="O13" s="220"/>
      <c r="P13" s="220"/>
    </row>
    <row r="14" spans="1:17" s="76" customFormat="1" ht="14.4">
      <c r="A14" s="84"/>
      <c r="B14" s="84"/>
      <c r="C14" s="84"/>
      <c r="D14" s="84"/>
      <c r="E14" s="84"/>
      <c r="F14" s="84"/>
      <c r="G14" s="84"/>
      <c r="H14" s="84"/>
      <c r="I14" s="84"/>
      <c r="J14" s="84"/>
      <c r="K14" s="84"/>
      <c r="L14" s="84"/>
      <c r="M14" s="84"/>
      <c r="N14" s="84"/>
      <c r="O14" s="84"/>
      <c r="P14" s="84"/>
    </row>
    <row r="15" spans="1:17" s="76" customFormat="1" ht="14.4">
      <c r="A15" s="84" t="s">
        <v>8</v>
      </c>
      <c r="B15" s="84"/>
      <c r="C15" s="245">
        <f>'Per 1'!C2:E2</f>
        <v>45170</v>
      </c>
      <c r="D15" s="245"/>
      <c r="E15" s="159" t="s">
        <v>9</v>
      </c>
      <c r="F15" s="217"/>
      <c r="G15" s="217"/>
      <c r="H15" s="109"/>
      <c r="I15" s="84"/>
      <c r="J15" s="84"/>
      <c r="K15" s="84"/>
      <c r="L15" s="84"/>
      <c r="M15" s="85" t="s">
        <v>10</v>
      </c>
      <c r="N15" s="218"/>
      <c r="O15" s="218"/>
      <c r="P15" s="218"/>
    </row>
    <row r="16" spans="1:17" s="76" customFormat="1" ht="14.4">
      <c r="A16" s="84"/>
      <c r="B16" s="84"/>
      <c r="C16" s="109"/>
      <c r="D16" s="109"/>
      <c r="E16" s="109"/>
      <c r="F16" s="109"/>
      <c r="G16" s="109"/>
      <c r="H16" s="109"/>
      <c r="I16" s="84"/>
      <c r="J16" s="84"/>
      <c r="K16" s="84"/>
      <c r="L16" s="84"/>
      <c r="M16" s="84"/>
      <c r="N16" s="84"/>
      <c r="O16" s="84"/>
      <c r="P16" s="84"/>
    </row>
    <row r="17" spans="1:17" s="76" customFormat="1" ht="17.100000000000001" customHeight="1">
      <c r="A17" s="84" t="s">
        <v>11</v>
      </c>
      <c r="B17" s="84"/>
      <c r="C17" s="84"/>
      <c r="D17" s="85" t="s">
        <v>12</v>
      </c>
      <c r="E17" s="243">
        <f>Summary!G17</f>
        <v>0</v>
      </c>
      <c r="F17" s="243"/>
      <c r="G17" s="159"/>
      <c r="H17" s="109"/>
      <c r="I17" s="84"/>
      <c r="J17" s="84"/>
      <c r="K17" s="84"/>
      <c r="L17" s="84"/>
      <c r="M17" s="85" t="s">
        <v>13</v>
      </c>
      <c r="N17" s="211">
        <v>0</v>
      </c>
      <c r="O17" s="211"/>
      <c r="P17" s="211"/>
    </row>
    <row r="18" spans="1:17" s="76" customFormat="1" ht="17.100000000000001" customHeight="1">
      <c r="A18" s="84" t="s">
        <v>14</v>
      </c>
      <c r="B18" s="84"/>
      <c r="C18" s="84"/>
      <c r="D18" s="85" t="s">
        <v>12</v>
      </c>
      <c r="E18" s="244">
        <f>Summary!G18</f>
        <v>0</v>
      </c>
      <c r="F18" s="244"/>
      <c r="G18" s="84"/>
      <c r="H18" s="84"/>
      <c r="I18" s="84"/>
      <c r="J18" s="84"/>
      <c r="K18" s="84"/>
      <c r="L18" s="84"/>
      <c r="M18" s="85" t="s">
        <v>15</v>
      </c>
      <c r="N18" s="241">
        <f>SUM(E17:F19)</f>
        <v>0</v>
      </c>
      <c r="O18" s="241"/>
      <c r="P18" s="241"/>
    </row>
    <row r="19" spans="1:17" s="76" customFormat="1" ht="17.100000000000001" customHeight="1">
      <c r="A19" s="84" t="s">
        <v>16</v>
      </c>
      <c r="B19" s="84"/>
      <c r="C19" s="84"/>
      <c r="D19" s="85" t="s">
        <v>12</v>
      </c>
      <c r="E19" s="244">
        <f>'In-kind'!C37</f>
        <v>0</v>
      </c>
      <c r="F19" s="244"/>
      <c r="G19" s="84"/>
      <c r="H19" s="84"/>
      <c r="I19" s="84"/>
      <c r="J19" s="84"/>
      <c r="K19" s="84"/>
      <c r="L19" s="84"/>
      <c r="M19" s="85" t="s">
        <v>17</v>
      </c>
      <c r="N19" s="242">
        <f>IF(N17=0,0,N18/N17)</f>
        <v>0</v>
      </c>
      <c r="O19" s="242"/>
      <c r="P19" s="242"/>
    </row>
    <row r="20" spans="1:17" s="76" customFormat="1" ht="17.100000000000001" customHeight="1">
      <c r="A20" s="84" t="s">
        <v>18</v>
      </c>
      <c r="B20" s="84"/>
      <c r="C20" s="84"/>
      <c r="D20" s="160" t="s">
        <v>19</v>
      </c>
      <c r="E20" s="84"/>
      <c r="F20" s="84"/>
      <c r="G20" s="84"/>
      <c r="H20" s="84"/>
      <c r="I20" s="84"/>
      <c r="J20" s="84"/>
      <c r="K20" s="84"/>
      <c r="L20" s="84"/>
      <c r="M20" s="85" t="s">
        <v>20</v>
      </c>
      <c r="N20" s="242">
        <f>IF(N17+N18=0,0,N18/(N18+N17))</f>
        <v>0</v>
      </c>
      <c r="O20" s="242"/>
      <c r="P20" s="242"/>
    </row>
    <row r="21" spans="1:17" s="76" customFormat="1" ht="14.4">
      <c r="A21" s="84"/>
      <c r="B21" s="84"/>
      <c r="C21" s="160" t="s">
        <v>21</v>
      </c>
      <c r="D21" s="84"/>
      <c r="E21" s="84"/>
      <c r="F21" s="84"/>
      <c r="G21" s="84"/>
      <c r="H21" s="84"/>
      <c r="I21" s="84" t="s">
        <v>22</v>
      </c>
      <c r="J21" s="84"/>
      <c r="K21" s="84"/>
      <c r="L21" s="84"/>
      <c r="M21" s="84"/>
      <c r="N21" s="84"/>
      <c r="O21" s="84"/>
      <c r="P21" s="84"/>
    </row>
    <row r="22" spans="1:17" s="76" customFormat="1" ht="14.4">
      <c r="A22" s="84"/>
      <c r="B22" s="84"/>
      <c r="C22" s="124" t="s">
        <v>23</v>
      </c>
      <c r="D22" s="214"/>
      <c r="E22" s="214"/>
      <c r="F22" s="125"/>
      <c r="G22" s="84"/>
      <c r="H22" s="84"/>
      <c r="I22" s="202"/>
      <c r="J22" s="203"/>
      <c r="K22" s="203"/>
      <c r="L22" s="203"/>
      <c r="M22" s="203"/>
      <c r="N22" s="203"/>
      <c r="O22" s="203"/>
      <c r="P22" s="204"/>
    </row>
    <row r="23" spans="1:17" s="76" customFormat="1" ht="14.4">
      <c r="A23" s="161"/>
      <c r="B23" s="161"/>
      <c r="C23" s="126" t="s">
        <v>24</v>
      </c>
      <c r="D23" s="213"/>
      <c r="E23" s="213"/>
      <c r="F23" s="127"/>
      <c r="G23" s="161"/>
      <c r="H23" s="161"/>
      <c r="I23" s="205"/>
      <c r="J23" s="206"/>
      <c r="K23" s="206"/>
      <c r="L23" s="206"/>
      <c r="M23" s="206"/>
      <c r="N23" s="206"/>
      <c r="O23" s="206"/>
      <c r="P23" s="207"/>
    </row>
    <row r="24" spans="1:17" s="76" customFormat="1" ht="14.4">
      <c r="A24" s="84"/>
      <c r="B24" s="85"/>
      <c r="C24" s="128" t="s">
        <v>25</v>
      </c>
      <c r="D24" s="212"/>
      <c r="E24" s="212"/>
      <c r="F24" s="129"/>
      <c r="G24" s="162"/>
      <c r="H24" s="163"/>
      <c r="I24" s="205"/>
      <c r="J24" s="206"/>
      <c r="K24" s="206"/>
      <c r="L24" s="206"/>
      <c r="M24" s="206"/>
      <c r="N24" s="206"/>
      <c r="O24" s="206"/>
      <c r="P24" s="207"/>
    </row>
    <row r="25" spans="1:17" s="79" customFormat="1" ht="14.4">
      <c r="A25" s="164"/>
      <c r="B25" s="85"/>
      <c r="C25" s="130" t="s">
        <v>26</v>
      </c>
      <c r="D25" s="200"/>
      <c r="E25" s="200"/>
      <c r="F25" s="131"/>
      <c r="G25" s="86"/>
      <c r="H25" s="165"/>
      <c r="I25" s="208"/>
      <c r="J25" s="209"/>
      <c r="K25" s="209"/>
      <c r="L25" s="209"/>
      <c r="M25" s="209"/>
      <c r="N25" s="209"/>
      <c r="O25" s="209"/>
      <c r="P25" s="210"/>
    </row>
    <row r="26" spans="1:17" s="76" customFormat="1" ht="15" thickBot="1">
      <c r="A26" s="166"/>
      <c r="B26" s="166"/>
      <c r="C26" s="166"/>
      <c r="D26" s="166"/>
      <c r="E26" s="167"/>
      <c r="F26" s="167"/>
      <c r="G26" s="167"/>
      <c r="H26" s="167"/>
      <c r="I26" s="168"/>
      <c r="J26" s="168"/>
      <c r="K26" s="168"/>
      <c r="L26" s="168"/>
      <c r="M26" s="168"/>
      <c r="N26" s="168"/>
      <c r="O26" s="168"/>
      <c r="P26" s="168"/>
    </row>
    <row r="27" spans="1:17" s="76" customFormat="1" ht="15" thickTop="1">
      <c r="A27" s="84"/>
      <c r="B27" s="84"/>
      <c r="C27" s="84"/>
      <c r="D27" s="84"/>
      <c r="E27" s="84"/>
      <c r="F27" s="84"/>
      <c r="G27" s="84"/>
      <c r="H27" s="84"/>
      <c r="I27" s="84"/>
      <c r="J27" s="84"/>
      <c r="K27" s="84"/>
      <c r="L27" s="84"/>
      <c r="M27" s="84"/>
      <c r="N27" s="84"/>
      <c r="O27" s="84"/>
      <c r="P27" s="84"/>
      <c r="Q27" s="80"/>
    </row>
    <row r="28" spans="1:17" s="76" customFormat="1" ht="27.9" customHeight="1">
      <c r="A28" s="198" t="s">
        <v>27</v>
      </c>
      <c r="B28" s="198"/>
      <c r="C28" s="198"/>
      <c r="D28" s="198"/>
      <c r="E28" s="198"/>
      <c r="F28" s="198"/>
      <c r="G28" s="198"/>
      <c r="H28" s="198"/>
      <c r="I28" s="198"/>
      <c r="J28" s="198"/>
      <c r="K28" s="198"/>
      <c r="L28" s="198"/>
      <c r="M28" s="198"/>
      <c r="N28" s="198"/>
      <c r="O28" s="198"/>
      <c r="P28" s="198"/>
      <c r="Q28" s="81"/>
    </row>
    <row r="29" spans="1:17" s="76" customFormat="1" ht="12" customHeight="1">
      <c r="A29" s="84"/>
      <c r="B29" s="84"/>
      <c r="C29" s="84"/>
      <c r="D29" s="84"/>
      <c r="E29" s="84"/>
      <c r="F29" s="84"/>
      <c r="G29" s="84"/>
      <c r="H29" s="84"/>
      <c r="I29" s="84"/>
      <c r="J29" s="84"/>
      <c r="K29" s="84"/>
      <c r="L29" s="84"/>
      <c r="M29" s="84"/>
      <c r="N29" s="84"/>
      <c r="O29" s="84"/>
      <c r="P29" s="84"/>
    </row>
    <row r="30" spans="1:17" s="76" customFormat="1" ht="42" customHeight="1">
      <c r="A30" s="198" t="s">
        <v>28</v>
      </c>
      <c r="B30" s="198"/>
      <c r="C30" s="198"/>
      <c r="D30" s="198"/>
      <c r="E30" s="198"/>
      <c r="F30" s="198"/>
      <c r="G30" s="198"/>
      <c r="H30" s="198"/>
      <c r="I30" s="198"/>
      <c r="J30" s="198"/>
      <c r="K30" s="198"/>
      <c r="L30" s="198"/>
      <c r="M30" s="198"/>
      <c r="N30" s="198"/>
      <c r="O30" s="198"/>
      <c r="P30" s="198"/>
    </row>
    <row r="31" spans="1:17" s="76" customFormat="1" ht="16.5" customHeight="1">
      <c r="A31" s="84"/>
      <c r="B31" s="84"/>
      <c r="C31" s="84"/>
      <c r="D31" s="84"/>
      <c r="E31" s="84"/>
      <c r="F31" s="84"/>
      <c r="G31" s="84"/>
      <c r="H31" s="84"/>
      <c r="I31" s="84"/>
      <c r="J31" s="84"/>
      <c r="K31" s="84"/>
      <c r="L31" s="84"/>
      <c r="M31" s="84"/>
      <c r="N31" s="84"/>
      <c r="O31" s="84"/>
      <c r="P31" s="84"/>
    </row>
    <row r="32" spans="1:17" s="76" customFormat="1" ht="16.5" customHeight="1">
      <c r="A32" s="86"/>
      <c r="B32" s="86"/>
      <c r="C32" s="199" t="s">
        <v>29</v>
      </c>
      <c r="D32" s="199"/>
      <c r="E32" s="86"/>
      <c r="F32" s="199" t="s">
        <v>30</v>
      </c>
      <c r="G32" s="199"/>
      <c r="H32" s="86"/>
      <c r="I32" s="199" t="s">
        <v>31</v>
      </c>
      <c r="J32" s="199"/>
      <c r="K32" s="199"/>
      <c r="L32" s="86"/>
      <c r="M32" s="199" t="s">
        <v>32</v>
      </c>
      <c r="N32" s="199"/>
      <c r="O32" s="86"/>
      <c r="P32" s="109" t="s">
        <v>33</v>
      </c>
    </row>
    <row r="33" spans="1:16" s="76" customFormat="1" ht="22.5" customHeight="1">
      <c r="A33" s="185" t="s">
        <v>34</v>
      </c>
      <c r="B33" s="186"/>
      <c r="C33" s="201"/>
      <c r="D33" s="201"/>
      <c r="E33" s="84"/>
      <c r="F33" s="201"/>
      <c r="G33" s="201"/>
      <c r="H33" s="86"/>
      <c r="I33" s="201"/>
      <c r="J33" s="201"/>
      <c r="K33" s="201"/>
      <c r="L33" s="84"/>
      <c r="M33" s="201"/>
      <c r="N33" s="201"/>
      <c r="O33" s="84"/>
      <c r="P33" s="82"/>
    </row>
    <row r="34" spans="1:16" s="76" customFormat="1" ht="22.5" customHeight="1">
      <c r="A34" s="185" t="s">
        <v>34</v>
      </c>
      <c r="B34" s="186"/>
      <c r="C34" s="197"/>
      <c r="D34" s="197"/>
      <c r="E34" s="84"/>
      <c r="F34" s="197"/>
      <c r="G34" s="197"/>
      <c r="H34" s="86"/>
      <c r="I34" s="197"/>
      <c r="J34" s="197"/>
      <c r="K34" s="197"/>
      <c r="L34" s="84"/>
      <c r="M34" s="197"/>
      <c r="N34" s="197"/>
      <c r="O34" s="84"/>
      <c r="P34" s="82"/>
    </row>
    <row r="35" spans="1:16" s="76" customFormat="1" ht="22.5" customHeight="1">
      <c r="A35" s="185" t="s">
        <v>35</v>
      </c>
      <c r="B35" s="186"/>
      <c r="C35" s="197"/>
      <c r="D35" s="197"/>
      <c r="E35" s="84"/>
      <c r="F35" s="197"/>
      <c r="G35" s="197"/>
      <c r="H35" s="86"/>
      <c r="I35" s="197"/>
      <c r="J35" s="197"/>
      <c r="K35" s="197"/>
      <c r="L35" s="84"/>
      <c r="M35" s="197"/>
      <c r="N35" s="197"/>
      <c r="O35" s="84"/>
      <c r="P35" s="82"/>
    </row>
    <row r="36" spans="1:16" s="76" customFormat="1" ht="22.5" customHeight="1">
      <c r="A36" s="185" t="s">
        <v>36</v>
      </c>
      <c r="B36" s="186"/>
      <c r="C36" s="197"/>
      <c r="D36" s="197"/>
      <c r="E36" s="84"/>
      <c r="F36" s="197"/>
      <c r="G36" s="197"/>
      <c r="H36" s="86"/>
      <c r="I36" s="197"/>
      <c r="J36" s="197"/>
      <c r="K36" s="197"/>
      <c r="L36" s="84"/>
      <c r="M36" s="197"/>
      <c r="N36" s="197"/>
      <c r="O36" s="84"/>
      <c r="P36" s="82"/>
    </row>
    <row r="37" spans="1:16" s="76" customFormat="1" ht="22.5" customHeight="1">
      <c r="A37" s="185" t="s">
        <v>37</v>
      </c>
      <c r="B37" s="186"/>
      <c r="C37" s="197"/>
      <c r="D37" s="197"/>
      <c r="E37" s="84"/>
      <c r="F37" s="197"/>
      <c r="G37" s="197"/>
      <c r="H37" s="86"/>
      <c r="I37" s="197"/>
      <c r="J37" s="197"/>
      <c r="K37" s="197"/>
      <c r="L37" s="84"/>
      <c r="M37" s="197"/>
      <c r="N37" s="197"/>
      <c r="O37" s="84"/>
      <c r="P37" s="82"/>
    </row>
    <row r="38" spans="1:16" s="76" customFormat="1" ht="43.2" customHeight="1">
      <c r="A38" s="187" t="s">
        <v>38</v>
      </c>
      <c r="B38" s="188" t="s">
        <v>39</v>
      </c>
      <c r="C38" s="184"/>
      <c r="D38" s="184"/>
      <c r="E38" s="84"/>
      <c r="F38" s="184"/>
      <c r="G38" s="184"/>
      <c r="H38" s="86"/>
      <c r="I38" s="184"/>
      <c r="J38" s="184"/>
      <c r="K38" s="184"/>
      <c r="L38" s="84"/>
      <c r="M38" s="184"/>
      <c r="N38" s="184"/>
      <c r="O38" s="84"/>
      <c r="P38" s="82"/>
    </row>
    <row r="39" spans="1:16" s="76" customFormat="1" ht="34.200000000000003" customHeight="1">
      <c r="A39" s="187" t="s">
        <v>40</v>
      </c>
      <c r="B39" s="188" t="s">
        <v>41</v>
      </c>
      <c r="C39" s="184"/>
      <c r="D39" s="184"/>
      <c r="E39" s="84"/>
      <c r="F39" s="184"/>
      <c r="G39" s="184"/>
      <c r="H39" s="86"/>
      <c r="I39" s="184"/>
      <c r="J39" s="184"/>
      <c r="K39" s="184"/>
      <c r="L39" s="84"/>
      <c r="M39" s="184"/>
      <c r="N39" s="184"/>
      <c r="O39" s="84"/>
      <c r="P39" s="82"/>
    </row>
    <row r="40" spans="1:16" s="76" customFormat="1" ht="27" customHeight="1">
      <c r="A40" s="187" t="s">
        <v>42</v>
      </c>
      <c r="B40" s="188" t="s">
        <v>43</v>
      </c>
      <c r="C40" s="197"/>
      <c r="D40" s="197"/>
      <c r="E40" s="84"/>
      <c r="F40" s="197"/>
      <c r="G40" s="197"/>
      <c r="H40" s="84"/>
      <c r="I40" s="197"/>
      <c r="J40" s="197"/>
      <c r="K40" s="197"/>
      <c r="L40" s="84"/>
      <c r="M40" s="197"/>
      <c r="N40" s="197"/>
      <c r="O40" s="84"/>
      <c r="P40" s="82"/>
    </row>
    <row r="41" spans="1:16">
      <c r="A41" s="87" t="s">
        <v>44</v>
      </c>
      <c r="B41" s="87"/>
      <c r="C41" s="87"/>
      <c r="D41" s="87"/>
      <c r="E41" s="87"/>
      <c r="F41" s="87"/>
      <c r="G41" s="87"/>
      <c r="H41" s="87"/>
      <c r="I41" s="87"/>
      <c r="J41" s="87"/>
      <c r="K41" s="87"/>
      <c r="L41" s="87"/>
      <c r="M41" s="87"/>
      <c r="N41" s="87"/>
      <c r="O41" s="87"/>
      <c r="P41" s="88" t="s">
        <v>128</v>
      </c>
    </row>
    <row r="42" spans="1:16">
      <c r="A42" s="83"/>
      <c r="B42" s="83"/>
      <c r="C42" s="83"/>
      <c r="D42" s="83"/>
      <c r="E42" s="83"/>
      <c r="F42" s="83"/>
      <c r="G42" s="83"/>
      <c r="H42" s="83"/>
      <c r="I42" s="83"/>
      <c r="J42" s="83"/>
      <c r="K42" s="83"/>
      <c r="L42" s="83"/>
      <c r="M42" s="83"/>
      <c r="N42" s="83"/>
      <c r="O42" s="83"/>
      <c r="P42" s="83"/>
    </row>
  </sheetData>
  <sheetProtection selectLockedCells="1"/>
  <mergeCells count="57">
    <mergeCell ref="C1:C3"/>
    <mergeCell ref="D1:P3"/>
    <mergeCell ref="C15:D15"/>
    <mergeCell ref="F15:G15"/>
    <mergeCell ref="N15:P15"/>
    <mergeCell ref="B5:D5"/>
    <mergeCell ref="H5:J5"/>
    <mergeCell ref="I11:K11"/>
    <mergeCell ref="A7:P7"/>
    <mergeCell ref="B13:P13"/>
    <mergeCell ref="B9:F9"/>
    <mergeCell ref="I9:K9"/>
    <mergeCell ref="N9:P9"/>
    <mergeCell ref="N11:P11"/>
    <mergeCell ref="B11:F11"/>
    <mergeCell ref="D24:E24"/>
    <mergeCell ref="D23:E23"/>
    <mergeCell ref="D22:E22"/>
    <mergeCell ref="E17:F17"/>
    <mergeCell ref="E18:F18"/>
    <mergeCell ref="E19:F19"/>
    <mergeCell ref="I22:P25"/>
    <mergeCell ref="N19:P19"/>
    <mergeCell ref="N20:P20"/>
    <mergeCell ref="N18:P18"/>
    <mergeCell ref="N17:P17"/>
    <mergeCell ref="D25:E25"/>
    <mergeCell ref="C40:D40"/>
    <mergeCell ref="F40:G40"/>
    <mergeCell ref="I40:K40"/>
    <mergeCell ref="M33:N33"/>
    <mergeCell ref="M34:N34"/>
    <mergeCell ref="M35:N35"/>
    <mergeCell ref="M36:N36"/>
    <mergeCell ref="M37:N37"/>
    <mergeCell ref="M40:N40"/>
    <mergeCell ref="C34:D34"/>
    <mergeCell ref="F34:G34"/>
    <mergeCell ref="I34:K34"/>
    <mergeCell ref="F33:G33"/>
    <mergeCell ref="I33:K33"/>
    <mergeCell ref="C33:D33"/>
    <mergeCell ref="C37:D37"/>
    <mergeCell ref="A28:P28"/>
    <mergeCell ref="A30:P30"/>
    <mergeCell ref="I36:K36"/>
    <mergeCell ref="I37:K37"/>
    <mergeCell ref="F36:G36"/>
    <mergeCell ref="F37:G37"/>
    <mergeCell ref="I32:K32"/>
    <mergeCell ref="I35:K35"/>
    <mergeCell ref="C32:D32"/>
    <mergeCell ref="F35:G35"/>
    <mergeCell ref="M32:N32"/>
    <mergeCell ref="F32:G32"/>
    <mergeCell ref="C35:D35"/>
    <mergeCell ref="C36:D36"/>
  </mergeCells>
  <phoneticPr fontId="17" type="noConversion"/>
  <printOptions horizontalCentered="1" verticalCentered="1"/>
  <pageMargins left="0.25" right="0.25" top="0.25" bottom="0.25" header="0" footer="0"/>
  <pageSetup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10</xdr:col>
                    <xdr:colOff>0</xdr:colOff>
                    <xdr:row>16</xdr:row>
                    <xdr:rowOff>144780</xdr:rowOff>
                  </from>
                  <to>
                    <xdr:col>10</xdr:col>
                    <xdr:colOff>381000</xdr:colOff>
                    <xdr:row>17</xdr:row>
                    <xdr:rowOff>182880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594360</xdr:colOff>
                    <xdr:row>20</xdr:row>
                    <xdr:rowOff>0</xdr:rowOff>
                  </from>
                  <to>
                    <xdr:col>2</xdr:col>
                    <xdr:colOff>182880</xdr:colOff>
                    <xdr:row>21</xdr:row>
                    <xdr:rowOff>144780</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12</xdr:col>
                    <xdr:colOff>0</xdr:colOff>
                    <xdr:row>16</xdr:row>
                    <xdr:rowOff>144780</xdr:rowOff>
                  </from>
                  <to>
                    <xdr:col>12</xdr:col>
                    <xdr:colOff>419100</xdr:colOff>
                    <xdr:row>17</xdr:row>
                    <xdr:rowOff>182880</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from>
                    <xdr:col>1</xdr:col>
                    <xdr:colOff>594360</xdr:colOff>
                    <xdr:row>15</xdr:row>
                    <xdr:rowOff>144780</xdr:rowOff>
                  </from>
                  <to>
                    <xdr:col>2</xdr:col>
                    <xdr:colOff>182880</xdr:colOff>
                    <xdr:row>16</xdr:row>
                    <xdr:rowOff>144780</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1</xdr:col>
                    <xdr:colOff>632460</xdr:colOff>
                    <xdr:row>15</xdr:row>
                    <xdr:rowOff>175260</xdr:rowOff>
                  </from>
                  <to>
                    <xdr:col>2</xdr:col>
                    <xdr:colOff>746760</xdr:colOff>
                    <xdr:row>17</xdr:row>
                    <xdr:rowOff>0</xdr:rowOff>
                  </to>
                </anchor>
              </controlPr>
            </control>
          </mc:Choice>
        </mc:AlternateContent>
        <mc:AlternateContent xmlns:mc="http://schemas.openxmlformats.org/markup-compatibility/2006">
          <mc:Choice Requires="x14">
            <control shapeId="3092" r:id="rId9" name="Check Box 20">
              <controlPr defaultSize="0" autoFill="0" autoLine="0" autoPict="0">
                <anchor moveWithCells="1">
                  <from>
                    <xdr:col>1</xdr:col>
                    <xdr:colOff>632460</xdr:colOff>
                    <xdr:row>18</xdr:row>
                    <xdr:rowOff>213360</xdr:rowOff>
                  </from>
                  <to>
                    <xdr:col>2</xdr:col>
                    <xdr:colOff>746760</xdr:colOff>
                    <xdr:row>20</xdr:row>
                    <xdr:rowOff>0</xdr:rowOff>
                  </to>
                </anchor>
              </controlPr>
            </control>
          </mc:Choice>
        </mc:AlternateContent>
        <mc:AlternateContent xmlns:mc="http://schemas.openxmlformats.org/markup-compatibility/2006">
          <mc:Choice Requires="x14">
            <control shapeId="3073" r:id="rId10" name="Check Box 1">
              <controlPr defaultSize="0" autoFill="0" autoLine="0" autoPict="0">
                <anchor moveWithCells="1">
                  <from>
                    <xdr:col>1</xdr:col>
                    <xdr:colOff>594360</xdr:colOff>
                    <xdr:row>17</xdr:row>
                    <xdr:rowOff>144780</xdr:rowOff>
                  </from>
                  <to>
                    <xdr:col>2</xdr:col>
                    <xdr:colOff>182880</xdr:colOff>
                    <xdr:row>18</xdr:row>
                    <xdr:rowOff>152400</xdr:rowOff>
                  </to>
                </anchor>
              </controlPr>
            </control>
          </mc:Choice>
        </mc:AlternateContent>
        <mc:AlternateContent xmlns:mc="http://schemas.openxmlformats.org/markup-compatibility/2006">
          <mc:Choice Requires="x14">
            <control shapeId="3094" r:id="rId11" name="Check Box 22">
              <controlPr defaultSize="0" autoFill="0" autoLine="0" autoPict="0">
                <anchor moveWithCells="1">
                  <from>
                    <xdr:col>1</xdr:col>
                    <xdr:colOff>594360</xdr:colOff>
                    <xdr:row>18</xdr:row>
                    <xdr:rowOff>0</xdr:rowOff>
                  </from>
                  <to>
                    <xdr:col>2</xdr:col>
                    <xdr:colOff>182880</xdr:colOff>
                    <xdr:row>19</xdr:row>
                    <xdr:rowOff>22860</xdr:rowOff>
                  </to>
                </anchor>
              </controlPr>
            </control>
          </mc:Choice>
        </mc:AlternateContent>
        <mc:AlternateContent xmlns:mc="http://schemas.openxmlformats.org/markup-compatibility/2006">
          <mc:Choice Requires="x14">
            <control shapeId="3090" r:id="rId12" name="Check Box 18">
              <controlPr defaultSize="0" autoFill="0" autoLine="0" autoPict="0">
                <anchor moveWithCells="1">
                  <from>
                    <xdr:col>1</xdr:col>
                    <xdr:colOff>632460</xdr:colOff>
                    <xdr:row>16</xdr:row>
                    <xdr:rowOff>213360</xdr:rowOff>
                  </from>
                  <to>
                    <xdr:col>2</xdr:col>
                    <xdr:colOff>746760</xdr:colOff>
                    <xdr:row>18</xdr:row>
                    <xdr:rowOff>0</xdr:rowOff>
                  </to>
                </anchor>
              </controlPr>
            </control>
          </mc:Choice>
        </mc:AlternateContent>
        <mc:AlternateContent xmlns:mc="http://schemas.openxmlformats.org/markup-compatibility/2006">
          <mc:Choice Requires="x14">
            <control shapeId="3091" r:id="rId13" name="Check Box 19">
              <controlPr defaultSize="0" autoFill="0" autoLine="0" autoPict="0">
                <anchor moveWithCells="1">
                  <from>
                    <xdr:col>1</xdr:col>
                    <xdr:colOff>632460</xdr:colOff>
                    <xdr:row>17</xdr:row>
                    <xdr:rowOff>213360</xdr:rowOff>
                  </from>
                  <to>
                    <xdr:col>2</xdr:col>
                    <xdr:colOff>746760</xdr:colOff>
                    <xdr:row>19</xdr:row>
                    <xdr:rowOff>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2"/>
  <sheetViews>
    <sheetView topLeftCell="A19" zoomScaleSheetLayoutView="100" workbookViewId="0">
      <selection activeCell="K41" sqref="K41"/>
    </sheetView>
  </sheetViews>
  <sheetFormatPr defaultColWidth="8.88671875" defaultRowHeight="14.4"/>
  <cols>
    <col min="1" max="1" width="22.44140625" customWidth="1"/>
    <col min="2" max="2" width="14.33203125" customWidth="1"/>
    <col min="3" max="3" width="9.44140625" customWidth="1"/>
    <col min="4" max="4" width="10.88671875" customWidth="1"/>
    <col min="5" max="5" width="10.109375" customWidth="1"/>
    <col min="6" max="6" width="14.33203125" customWidth="1"/>
    <col min="7" max="7" width="10.6640625" customWidth="1"/>
    <col min="8" max="8" width="9.44140625" style="23" customWidth="1"/>
    <col min="9" max="9" width="14.33203125" style="54" customWidth="1"/>
    <col min="10" max="11" width="10.109375" style="13" customWidth="1"/>
    <col min="12" max="12" width="10.5546875" style="13" customWidth="1"/>
    <col min="13" max="14" width="12.109375" customWidth="1"/>
  </cols>
  <sheetData>
    <row r="1" spans="1:17" s="25" customFormat="1" ht="6" customHeight="1">
      <c r="A1" s="27"/>
      <c r="B1" s="27"/>
      <c r="C1" s="27"/>
      <c r="D1" s="27"/>
      <c r="E1" s="27"/>
      <c r="F1" s="27"/>
      <c r="G1" s="27"/>
      <c r="H1" s="27"/>
      <c r="I1" s="50"/>
      <c r="J1" s="27"/>
      <c r="K1" s="27"/>
      <c r="L1" s="27"/>
      <c r="M1" s="27"/>
      <c r="N1" s="27"/>
      <c r="O1"/>
    </row>
    <row r="2" spans="1:17" s="25" customFormat="1" ht="15.6">
      <c r="A2" s="171" t="s">
        <v>45</v>
      </c>
      <c r="B2" s="172" t="s">
        <v>23</v>
      </c>
      <c r="C2" s="221">
        <v>45170</v>
      </c>
      <c r="D2" s="221"/>
      <c r="E2" s="222"/>
      <c r="F2" s="172" t="s">
        <v>24</v>
      </c>
      <c r="G2" s="221">
        <f>EDATE(C2,12)-1</f>
        <v>45535</v>
      </c>
      <c r="H2" s="222"/>
      <c r="I2" s="171"/>
      <c r="J2" s="171"/>
      <c r="K2" s="157"/>
      <c r="L2" s="28"/>
      <c r="M2" s="27"/>
      <c r="N2" s="26" t="s">
        <v>46</v>
      </c>
    </row>
    <row r="3" spans="1:17" ht="6.9" customHeight="1" thickBot="1">
      <c r="A3" s="229"/>
      <c r="B3" s="229"/>
      <c r="C3" s="229"/>
      <c r="D3" s="229"/>
      <c r="E3" s="229"/>
      <c r="F3" s="229"/>
      <c r="G3" s="229"/>
      <c r="H3" s="229"/>
      <c r="I3" s="230"/>
      <c r="J3" s="230"/>
      <c r="K3" s="230"/>
      <c r="L3" s="230"/>
      <c r="M3" s="230"/>
      <c r="N3" s="230"/>
      <c r="O3" s="5"/>
      <c r="P3" s="5"/>
      <c r="Q3" s="5"/>
    </row>
    <row r="4" spans="1:17" ht="31.5" customHeight="1" thickBot="1">
      <c r="A4" s="234" t="s">
        <v>47</v>
      </c>
      <c r="B4" s="235"/>
      <c r="C4" s="235"/>
      <c r="D4" s="235"/>
      <c r="E4" s="235"/>
      <c r="F4" s="235"/>
      <c r="G4" s="235"/>
      <c r="H4" s="235"/>
      <c r="I4" s="235"/>
      <c r="J4" s="235"/>
      <c r="K4" s="236"/>
      <c r="L4" s="158"/>
      <c r="M4" s="55" t="s">
        <v>48</v>
      </c>
      <c r="N4" s="56" t="s">
        <v>49</v>
      </c>
      <c r="O4" s="5"/>
      <c r="P4" s="5"/>
      <c r="Q4" s="5"/>
    </row>
    <row r="5" spans="1:17" ht="58.2" customHeight="1">
      <c r="A5" s="34" t="s">
        <v>50</v>
      </c>
      <c r="B5" s="35" t="s">
        <v>51</v>
      </c>
      <c r="C5" s="35" t="s">
        <v>52</v>
      </c>
      <c r="D5" s="35" t="s">
        <v>53</v>
      </c>
      <c r="E5" s="35" t="s">
        <v>54</v>
      </c>
      <c r="F5" s="35" t="s">
        <v>55</v>
      </c>
      <c r="G5" s="36" t="s">
        <v>56</v>
      </c>
      <c r="H5" s="37" t="s">
        <v>57</v>
      </c>
      <c r="I5" s="51" t="s">
        <v>58</v>
      </c>
      <c r="J5" s="41" t="s">
        <v>59</v>
      </c>
      <c r="K5" s="41" t="s">
        <v>60</v>
      </c>
      <c r="L5" s="41" t="s">
        <v>61</v>
      </c>
      <c r="M5" s="57" t="s">
        <v>62</v>
      </c>
      <c r="N5" s="57" t="s">
        <v>63</v>
      </c>
      <c r="O5" s="6"/>
      <c r="P5" s="6"/>
      <c r="Q5" s="5"/>
    </row>
    <row r="6" spans="1:17">
      <c r="A6" s="231" t="s">
        <v>64</v>
      </c>
      <c r="B6" s="232"/>
      <c r="C6" s="38"/>
      <c r="D6" s="38"/>
      <c r="E6" s="233"/>
      <c r="F6" s="233"/>
      <c r="G6" s="233"/>
      <c r="H6" s="233"/>
      <c r="I6" s="233"/>
      <c r="J6" s="39"/>
      <c r="K6" s="39"/>
      <c r="L6" s="39"/>
      <c r="M6" s="58"/>
      <c r="N6" s="60"/>
      <c r="O6" s="6"/>
      <c r="P6" s="16" t="s">
        <v>65</v>
      </c>
      <c r="Q6" s="5"/>
    </row>
    <row r="7" spans="1:17">
      <c r="A7" s="3"/>
      <c r="B7" s="7">
        <v>0</v>
      </c>
      <c r="C7" s="8">
        <v>0</v>
      </c>
      <c r="D7" s="194">
        <f>B7*C7</f>
        <v>0</v>
      </c>
      <c r="E7" s="44">
        <v>0</v>
      </c>
      <c r="F7" s="44">
        <f>ROUND(E7/9*C7*B7,0)</f>
        <v>0</v>
      </c>
      <c r="G7" s="195">
        <v>0</v>
      </c>
      <c r="H7" s="43">
        <f>ROUND(F7*0.18+G7*C7*B7,0)</f>
        <v>0</v>
      </c>
      <c r="I7" s="44">
        <f>F7+H7</f>
        <v>0</v>
      </c>
      <c r="J7" s="19"/>
      <c r="K7" s="19"/>
      <c r="L7" s="19"/>
      <c r="M7" s="59"/>
      <c r="N7" s="59"/>
      <c r="O7" s="6"/>
      <c r="P7" s="6" t="s">
        <v>66</v>
      </c>
      <c r="Q7" s="5"/>
    </row>
    <row r="8" spans="1:17">
      <c r="A8" s="3"/>
      <c r="B8" s="7">
        <v>0</v>
      </c>
      <c r="C8" s="8">
        <v>0</v>
      </c>
      <c r="D8" s="194">
        <f t="shared" ref="D8:D10" si="0">B8*C8</f>
        <v>0</v>
      </c>
      <c r="E8" s="44">
        <v>0</v>
      </c>
      <c r="F8" s="44">
        <f t="shared" ref="F8:F10" si="1">ROUND(E8/9*C8*B8,0)</f>
        <v>0</v>
      </c>
      <c r="G8" s="195">
        <v>0</v>
      </c>
      <c r="H8" s="43">
        <f t="shared" ref="H8:H10" si="2">ROUND(F8*0.18+G8*C8*B8,0)</f>
        <v>0</v>
      </c>
      <c r="I8" s="44">
        <f>F8+H8</f>
        <v>0</v>
      </c>
      <c r="J8" s="19"/>
      <c r="K8" s="19"/>
      <c r="L8" s="19"/>
      <c r="M8" s="59"/>
      <c r="N8" s="59"/>
      <c r="O8" s="6"/>
      <c r="P8" s="6" t="s">
        <v>67</v>
      </c>
      <c r="Q8" s="5"/>
    </row>
    <row r="9" spans="1:17">
      <c r="A9" s="3"/>
      <c r="B9" s="7">
        <v>0</v>
      </c>
      <c r="C9" s="8">
        <v>0</v>
      </c>
      <c r="D9" s="194">
        <f t="shared" si="0"/>
        <v>0</v>
      </c>
      <c r="E9" s="44">
        <v>0</v>
      </c>
      <c r="F9" s="44">
        <f t="shared" si="1"/>
        <v>0</v>
      </c>
      <c r="G9" s="195">
        <v>0</v>
      </c>
      <c r="H9" s="43">
        <f t="shared" si="2"/>
        <v>0</v>
      </c>
      <c r="I9" s="44">
        <f>F9+H9</f>
        <v>0</v>
      </c>
      <c r="J9" s="19"/>
      <c r="K9" s="19"/>
      <c r="L9" s="19"/>
      <c r="M9" s="59"/>
      <c r="N9" s="59"/>
      <c r="O9" s="6"/>
      <c r="P9" s="6"/>
      <c r="Q9" s="5"/>
    </row>
    <row r="10" spans="1:17">
      <c r="A10" s="3"/>
      <c r="B10" s="7">
        <v>0</v>
      </c>
      <c r="C10" s="8">
        <v>0</v>
      </c>
      <c r="D10" s="194">
        <f t="shared" si="0"/>
        <v>0</v>
      </c>
      <c r="E10" s="44">
        <v>0</v>
      </c>
      <c r="F10" s="44">
        <f t="shared" si="1"/>
        <v>0</v>
      </c>
      <c r="G10" s="195">
        <v>0</v>
      </c>
      <c r="H10" s="43">
        <f t="shared" si="2"/>
        <v>0</v>
      </c>
      <c r="I10" s="44">
        <f>F10+H10</f>
        <v>0</v>
      </c>
      <c r="J10" s="7"/>
      <c r="K10" s="7"/>
      <c r="L10" s="7"/>
      <c r="M10" s="59"/>
      <c r="N10" s="59"/>
      <c r="O10" s="6"/>
      <c r="P10" s="6"/>
      <c r="Q10" s="5"/>
    </row>
    <row r="11" spans="1:17">
      <c r="A11" s="40" t="s">
        <v>68</v>
      </c>
      <c r="B11" s="117"/>
      <c r="C11" s="117"/>
      <c r="D11" s="117"/>
      <c r="E11" s="117"/>
      <c r="F11" s="117"/>
      <c r="G11" s="117"/>
      <c r="H11" s="117"/>
      <c r="I11" s="117"/>
      <c r="J11" s="117"/>
      <c r="K11" s="117"/>
      <c r="L11" s="117"/>
      <c r="M11" s="117"/>
      <c r="N11" s="118"/>
      <c r="O11" s="6"/>
      <c r="P11" s="6"/>
      <c r="Q11" s="5"/>
    </row>
    <row r="12" spans="1:17">
      <c r="A12" s="3"/>
      <c r="B12" s="9">
        <v>0</v>
      </c>
      <c r="C12" s="8">
        <v>0</v>
      </c>
      <c r="D12" s="194">
        <f>B12*C12</f>
        <v>0</v>
      </c>
      <c r="E12" s="44">
        <v>0</v>
      </c>
      <c r="F12" s="44">
        <f>ROUND(E12/12*C12*B12,0)</f>
        <v>0</v>
      </c>
      <c r="G12" s="195">
        <v>0</v>
      </c>
      <c r="H12" s="43">
        <f>ROUND(F12*0.18+G12*C12*B12,0)</f>
        <v>0</v>
      </c>
      <c r="I12" s="44">
        <f>F12+H12</f>
        <v>0</v>
      </c>
      <c r="J12" s="7"/>
      <c r="K12" s="7"/>
      <c r="L12" s="7"/>
      <c r="M12" s="59"/>
      <c r="N12" s="59"/>
      <c r="O12" s="6"/>
      <c r="P12" s="6"/>
      <c r="Q12" s="5"/>
    </row>
    <row r="13" spans="1:17">
      <c r="A13" s="3"/>
      <c r="B13" s="9">
        <v>0</v>
      </c>
      <c r="C13" s="8">
        <v>0</v>
      </c>
      <c r="D13" s="194">
        <f t="shared" ref="D13:D15" si="3">B13*C13</f>
        <v>0</v>
      </c>
      <c r="E13" s="44">
        <v>0</v>
      </c>
      <c r="F13" s="44">
        <f t="shared" ref="F13:F15" si="4">ROUND(E13/12*C13*B13,0)</f>
        <v>0</v>
      </c>
      <c r="G13" s="195">
        <v>0</v>
      </c>
      <c r="H13" s="43">
        <f t="shared" ref="H13:H15" si="5">ROUND(F13*0.18+G13*C13*B13,0)</f>
        <v>0</v>
      </c>
      <c r="I13" s="44">
        <f>F13+H13</f>
        <v>0</v>
      </c>
      <c r="J13" s="7"/>
      <c r="K13" s="7"/>
      <c r="L13" s="7"/>
      <c r="M13" s="59"/>
      <c r="N13" s="59"/>
      <c r="O13" s="6"/>
      <c r="P13" s="6"/>
      <c r="Q13" s="5"/>
    </row>
    <row r="14" spans="1:17">
      <c r="A14" s="3"/>
      <c r="B14" s="9">
        <v>0</v>
      </c>
      <c r="C14" s="8">
        <v>0</v>
      </c>
      <c r="D14" s="194">
        <f t="shared" si="3"/>
        <v>0</v>
      </c>
      <c r="E14" s="44">
        <v>0</v>
      </c>
      <c r="F14" s="44">
        <f t="shared" si="4"/>
        <v>0</v>
      </c>
      <c r="G14" s="195">
        <v>0</v>
      </c>
      <c r="H14" s="43">
        <f t="shared" si="5"/>
        <v>0</v>
      </c>
      <c r="I14" s="44">
        <f>F14+H14</f>
        <v>0</v>
      </c>
      <c r="J14" s="7"/>
      <c r="K14" s="7"/>
      <c r="L14" s="7"/>
      <c r="M14" s="59"/>
      <c r="N14" s="59"/>
      <c r="O14" s="6"/>
      <c r="P14" s="6"/>
      <c r="Q14" s="5"/>
    </row>
    <row r="15" spans="1:17">
      <c r="A15" s="3"/>
      <c r="B15" s="9">
        <v>0</v>
      </c>
      <c r="C15" s="8">
        <v>0</v>
      </c>
      <c r="D15" s="194">
        <f t="shared" si="3"/>
        <v>0</v>
      </c>
      <c r="E15" s="44">
        <v>0</v>
      </c>
      <c r="F15" s="44">
        <f t="shared" si="4"/>
        <v>0</v>
      </c>
      <c r="G15" s="195">
        <v>0</v>
      </c>
      <c r="H15" s="43">
        <f t="shared" si="5"/>
        <v>0</v>
      </c>
      <c r="I15" s="44">
        <f>F15+H15</f>
        <v>0</v>
      </c>
      <c r="J15" s="7"/>
      <c r="K15" s="7"/>
      <c r="L15" s="7"/>
      <c r="M15" s="59"/>
      <c r="N15" s="59"/>
      <c r="O15" s="6"/>
      <c r="P15" s="6"/>
      <c r="Q15" s="5"/>
    </row>
    <row r="16" spans="1:17">
      <c r="A16" s="70"/>
      <c r="B16" s="70"/>
      <c r="C16" s="73"/>
      <c r="D16" s="193"/>
      <c r="E16" s="31" t="s">
        <v>58</v>
      </c>
      <c r="F16" s="45">
        <f>SUM(F7:F10,F12:F15)</f>
        <v>0</v>
      </c>
      <c r="G16" s="21"/>
      <c r="H16" s="46">
        <f>SUM(H7:H10,H12:H15)</f>
        <v>0</v>
      </c>
      <c r="I16" s="46">
        <f>SUM(I7:I10,I12:I15)</f>
        <v>0</v>
      </c>
      <c r="J16" s="7"/>
      <c r="K16" s="7"/>
      <c r="L16" s="7"/>
      <c r="M16" s="59"/>
      <c r="N16" s="59"/>
      <c r="O16" s="6"/>
      <c r="P16" s="6"/>
      <c r="Q16" s="5"/>
    </row>
    <row r="17" spans="1:17">
      <c r="A17" s="40" t="s">
        <v>69</v>
      </c>
      <c r="B17" s="61" t="s">
        <v>70</v>
      </c>
      <c r="C17" s="62" t="s">
        <v>71</v>
      </c>
      <c r="D17" s="62"/>
      <c r="E17" s="63" t="s">
        <v>72</v>
      </c>
      <c r="F17" s="119"/>
      <c r="G17" s="119"/>
      <c r="H17" s="119"/>
      <c r="I17" s="119"/>
      <c r="J17" s="119"/>
      <c r="K17" s="119"/>
      <c r="L17" s="119"/>
      <c r="M17" s="119"/>
      <c r="N17" s="120"/>
      <c r="O17" s="6"/>
      <c r="P17" s="6"/>
      <c r="Q17" s="5"/>
    </row>
    <row r="18" spans="1:17">
      <c r="A18" s="4"/>
      <c r="B18" s="1">
        <v>0</v>
      </c>
      <c r="C18" s="10">
        <v>0</v>
      </c>
      <c r="D18" s="194">
        <f>(B18*C18)/173.33</f>
        <v>0</v>
      </c>
      <c r="E18" s="42">
        <v>0</v>
      </c>
      <c r="F18" s="44">
        <f>ROUND(C18*E18*B18,0)</f>
        <v>0</v>
      </c>
      <c r="G18" s="18" t="s">
        <v>73</v>
      </c>
      <c r="H18" s="43">
        <f>ROUND(F18*0.08,0)</f>
        <v>0</v>
      </c>
      <c r="I18" s="44">
        <f>F18+H18</f>
        <v>0</v>
      </c>
      <c r="J18" s="7"/>
      <c r="K18" s="7"/>
      <c r="L18" s="7"/>
      <c r="M18" s="59"/>
      <c r="N18" s="59"/>
      <c r="O18" s="6"/>
      <c r="P18" s="6"/>
      <c r="Q18" s="5"/>
    </row>
    <row r="19" spans="1:17">
      <c r="A19" s="4"/>
      <c r="B19" s="1">
        <v>0</v>
      </c>
      <c r="C19" s="10">
        <v>0</v>
      </c>
      <c r="D19" s="194">
        <f t="shared" ref="D19:D21" si="6">(B19*C19)/173.33</f>
        <v>0</v>
      </c>
      <c r="E19" s="42">
        <v>0</v>
      </c>
      <c r="F19" s="44">
        <f t="shared" ref="F19:F21" si="7">ROUND(C19*E19*B19,0)</f>
        <v>0</v>
      </c>
      <c r="G19" s="18" t="s">
        <v>73</v>
      </c>
      <c r="H19" s="43">
        <f t="shared" ref="H19:H21" si="8">ROUND(F19*0.08,0)</f>
        <v>0</v>
      </c>
      <c r="I19" s="44">
        <f>F19+H19</f>
        <v>0</v>
      </c>
      <c r="J19" s="7"/>
      <c r="K19" s="7"/>
      <c r="L19" s="7"/>
      <c r="M19" s="59"/>
      <c r="N19" s="59"/>
      <c r="O19" s="6"/>
      <c r="P19" s="6"/>
      <c r="Q19" s="5"/>
    </row>
    <row r="20" spans="1:17">
      <c r="A20" s="4"/>
      <c r="B20" s="1">
        <v>0</v>
      </c>
      <c r="C20" s="10">
        <v>0</v>
      </c>
      <c r="D20" s="194">
        <f t="shared" si="6"/>
        <v>0</v>
      </c>
      <c r="E20" s="42">
        <v>0</v>
      </c>
      <c r="F20" s="44">
        <f t="shared" si="7"/>
        <v>0</v>
      </c>
      <c r="G20" s="18" t="s">
        <v>73</v>
      </c>
      <c r="H20" s="43">
        <f t="shared" si="8"/>
        <v>0</v>
      </c>
      <c r="I20" s="44">
        <f>F20+H20</f>
        <v>0</v>
      </c>
      <c r="J20" s="7"/>
      <c r="K20" s="7"/>
      <c r="L20" s="7"/>
      <c r="M20" s="59"/>
      <c r="N20" s="59"/>
      <c r="O20" s="6"/>
      <c r="P20" s="6"/>
      <c r="Q20" s="5"/>
    </row>
    <row r="21" spans="1:17">
      <c r="A21" s="4"/>
      <c r="B21" s="1">
        <v>0</v>
      </c>
      <c r="C21" s="10">
        <v>0</v>
      </c>
      <c r="D21" s="194">
        <f t="shared" si="6"/>
        <v>0</v>
      </c>
      <c r="E21" s="42">
        <v>0</v>
      </c>
      <c r="F21" s="44">
        <f t="shared" si="7"/>
        <v>0</v>
      </c>
      <c r="G21" s="49" t="s">
        <v>73</v>
      </c>
      <c r="H21" s="43">
        <f t="shared" si="8"/>
        <v>0</v>
      </c>
      <c r="I21" s="44">
        <f>F21+H21</f>
        <v>0</v>
      </c>
      <c r="J21" s="7"/>
      <c r="K21" s="7"/>
      <c r="L21" s="7"/>
      <c r="M21" s="59"/>
      <c r="N21" s="59"/>
      <c r="O21" s="6"/>
      <c r="P21" s="6"/>
      <c r="Q21" s="5"/>
    </row>
    <row r="22" spans="1:17">
      <c r="A22" s="70"/>
      <c r="B22" s="70"/>
      <c r="C22" s="72"/>
      <c r="D22" s="72"/>
      <c r="E22" s="32" t="s">
        <v>58</v>
      </c>
      <c r="F22" s="47">
        <f>SUM(F18:F21)</f>
        <v>0</v>
      </c>
      <c r="G22" s="20"/>
      <c r="H22" s="48">
        <f>SUM(H18:H21)</f>
        <v>0</v>
      </c>
      <c r="I22" s="48">
        <f>SUM(I18:I21)</f>
        <v>0</v>
      </c>
      <c r="J22" s="7"/>
      <c r="K22" s="7"/>
      <c r="L22" s="7"/>
      <c r="M22" s="59"/>
      <c r="N22" s="59"/>
      <c r="O22" s="6"/>
      <c r="P22" s="6"/>
      <c r="Q22" s="5"/>
    </row>
    <row r="23" spans="1:17">
      <c r="A23" s="121" t="s">
        <v>74</v>
      </c>
      <c r="B23" s="122"/>
      <c r="C23" s="122"/>
      <c r="D23" s="122"/>
      <c r="E23" s="122"/>
      <c r="F23" s="122"/>
      <c r="G23" s="122"/>
      <c r="H23" s="122"/>
      <c r="I23" s="122"/>
      <c r="J23" s="122"/>
      <c r="K23" s="122"/>
      <c r="L23" s="122"/>
      <c r="M23" s="122"/>
      <c r="N23" s="123"/>
      <c r="O23" s="6"/>
      <c r="P23" s="6"/>
      <c r="Q23" s="5"/>
    </row>
    <row r="24" spans="1:17">
      <c r="A24" s="12"/>
      <c r="B24" s="11"/>
      <c r="C24" s="11"/>
      <c r="D24" s="11"/>
      <c r="E24" s="11"/>
      <c r="F24" s="11"/>
      <c r="G24" s="11"/>
      <c r="H24" s="22"/>
      <c r="I24" s="52">
        <v>0</v>
      </c>
      <c r="J24" s="7"/>
      <c r="K24" s="7"/>
      <c r="L24" s="7"/>
      <c r="M24" s="59"/>
      <c r="N24" s="59"/>
      <c r="O24" s="6"/>
      <c r="P24" s="6"/>
      <c r="Q24" s="5"/>
    </row>
    <row r="25" spans="1:17">
      <c r="A25" s="12"/>
      <c r="B25" s="11"/>
      <c r="C25" s="11"/>
      <c r="D25" s="11"/>
      <c r="E25" s="11"/>
      <c r="F25" s="11"/>
      <c r="G25" s="11"/>
      <c r="H25" s="22"/>
      <c r="I25" s="52">
        <v>0</v>
      </c>
      <c r="J25" s="7"/>
      <c r="K25" s="7"/>
      <c r="L25" s="7"/>
      <c r="M25" s="59"/>
      <c r="N25" s="59"/>
      <c r="O25" s="6"/>
      <c r="P25" s="6"/>
      <c r="Q25" s="5"/>
    </row>
    <row r="26" spans="1:17">
      <c r="A26" s="12"/>
      <c r="B26" s="11"/>
      <c r="C26" s="11"/>
      <c r="D26" s="11"/>
      <c r="E26" s="11"/>
      <c r="F26" s="11"/>
      <c r="G26" s="11"/>
      <c r="H26" s="22"/>
      <c r="I26" s="52">
        <v>0</v>
      </c>
      <c r="J26" s="7"/>
      <c r="K26" s="7"/>
      <c r="L26" s="7"/>
      <c r="M26" s="59"/>
      <c r="N26" s="59"/>
      <c r="O26" s="6"/>
      <c r="P26" s="6"/>
      <c r="Q26" s="5"/>
    </row>
    <row r="27" spans="1:17">
      <c r="A27" s="70"/>
      <c r="B27" s="70"/>
      <c r="C27" s="71"/>
      <c r="D27" s="71"/>
      <c r="E27" s="71"/>
      <c r="F27" s="71"/>
      <c r="G27" s="71"/>
      <c r="H27" s="32" t="s">
        <v>58</v>
      </c>
      <c r="I27" s="53">
        <f>SUM(I24:I26)</f>
        <v>0</v>
      </c>
      <c r="J27" s="7"/>
      <c r="K27" s="7"/>
      <c r="L27" s="7"/>
      <c r="M27" s="59"/>
      <c r="N27" s="59"/>
      <c r="O27" s="6"/>
      <c r="P27" s="6"/>
      <c r="Q27" s="5"/>
    </row>
    <row r="28" spans="1:17">
      <c r="A28" s="121" t="s">
        <v>75</v>
      </c>
      <c r="B28" s="122"/>
      <c r="C28" s="122"/>
      <c r="D28" s="122"/>
      <c r="E28" s="122"/>
      <c r="F28" s="122"/>
      <c r="G28" s="122"/>
      <c r="H28" s="122"/>
      <c r="I28" s="122"/>
      <c r="J28" s="122"/>
      <c r="K28" s="122"/>
      <c r="L28" s="122"/>
      <c r="M28" s="122"/>
      <c r="N28" s="123"/>
      <c r="O28" s="6"/>
      <c r="P28" s="6"/>
      <c r="Q28" s="5"/>
    </row>
    <row r="29" spans="1:17">
      <c r="A29" s="12"/>
      <c r="B29" s="11"/>
      <c r="C29" s="11"/>
      <c r="D29" s="11"/>
      <c r="E29" s="11"/>
      <c r="F29" s="11"/>
      <c r="G29" s="11"/>
      <c r="H29" s="22"/>
      <c r="I29" s="52">
        <v>0</v>
      </c>
      <c r="J29" s="7"/>
      <c r="K29" s="7"/>
      <c r="L29" s="7"/>
      <c r="M29" s="59"/>
      <c r="N29" s="59"/>
      <c r="O29" s="6"/>
      <c r="P29" s="6"/>
      <c r="Q29" s="5"/>
    </row>
    <row r="30" spans="1:17">
      <c r="A30" s="12"/>
      <c r="B30" s="11"/>
      <c r="C30" s="11"/>
      <c r="D30" s="11"/>
      <c r="E30" s="11"/>
      <c r="F30" s="11"/>
      <c r="G30" s="11"/>
      <c r="H30" s="22"/>
      <c r="I30" s="52">
        <v>0</v>
      </c>
      <c r="J30" s="7"/>
      <c r="K30" s="7"/>
      <c r="L30" s="7"/>
      <c r="M30" s="59"/>
      <c r="N30" s="59"/>
      <c r="O30" s="6"/>
      <c r="P30" s="6"/>
      <c r="Q30" s="5"/>
    </row>
    <row r="31" spans="1:17">
      <c r="A31" s="12"/>
      <c r="B31" s="11"/>
      <c r="C31" s="11"/>
      <c r="D31" s="11"/>
      <c r="E31" s="11"/>
      <c r="F31" s="11"/>
      <c r="G31" s="11"/>
      <c r="H31" s="22"/>
      <c r="I31" s="52">
        <v>0</v>
      </c>
      <c r="J31" s="7"/>
      <c r="K31" s="7"/>
      <c r="L31" s="7"/>
      <c r="M31" s="59"/>
      <c r="N31" s="59"/>
      <c r="O31" s="6"/>
      <c r="P31" s="6"/>
      <c r="Q31" s="5"/>
    </row>
    <row r="32" spans="1:17">
      <c r="A32" s="70"/>
      <c r="B32" s="70"/>
      <c r="C32" s="71"/>
      <c r="D32" s="71"/>
      <c r="E32" s="71"/>
      <c r="F32" s="71"/>
      <c r="G32" s="71"/>
      <c r="H32" s="33" t="s">
        <v>58</v>
      </c>
      <c r="I32" s="53">
        <f>SUM(I29:I31)</f>
        <v>0</v>
      </c>
      <c r="J32" s="7"/>
      <c r="K32" s="7"/>
      <c r="L32" s="7"/>
      <c r="M32" s="59"/>
      <c r="N32" s="59"/>
      <c r="O32" s="6"/>
      <c r="P32" s="6"/>
      <c r="Q32" s="5"/>
    </row>
    <row r="33" spans="1:17">
      <c r="A33" s="121" t="s">
        <v>76</v>
      </c>
      <c r="B33" s="122"/>
      <c r="C33" s="122"/>
      <c r="D33" s="122"/>
      <c r="E33" s="122"/>
      <c r="F33" s="122"/>
      <c r="G33" s="122"/>
      <c r="H33" s="122"/>
      <c r="I33" s="122"/>
      <c r="J33" s="122"/>
      <c r="K33" s="122"/>
      <c r="L33" s="122"/>
      <c r="M33" s="122"/>
      <c r="N33" s="123"/>
      <c r="O33" s="6"/>
      <c r="P33" s="6"/>
      <c r="Q33" s="5"/>
    </row>
    <row r="34" spans="1:17">
      <c r="A34" s="12"/>
      <c r="B34" s="11"/>
      <c r="C34" s="11"/>
      <c r="D34" s="11"/>
      <c r="E34" s="11"/>
      <c r="F34" s="11"/>
      <c r="G34" s="11"/>
      <c r="H34" s="22"/>
      <c r="I34" s="52">
        <v>0</v>
      </c>
      <c r="J34" s="7"/>
      <c r="K34" s="7"/>
      <c r="L34" s="7"/>
      <c r="M34" s="59"/>
      <c r="N34" s="59"/>
      <c r="O34" s="6"/>
      <c r="P34" s="6"/>
      <c r="Q34" s="5"/>
    </row>
    <row r="35" spans="1:17">
      <c r="A35" s="12"/>
      <c r="B35" s="11"/>
      <c r="C35" s="11"/>
      <c r="D35" s="11"/>
      <c r="E35" s="11"/>
      <c r="F35" s="11"/>
      <c r="G35" s="11"/>
      <c r="H35" s="22"/>
      <c r="I35" s="52">
        <v>0</v>
      </c>
      <c r="J35" s="7"/>
      <c r="K35" s="7"/>
      <c r="L35" s="7"/>
      <c r="M35" s="59"/>
      <c r="N35" s="59"/>
      <c r="O35" s="6"/>
      <c r="P35" s="6"/>
      <c r="Q35" s="5"/>
    </row>
    <row r="36" spans="1:17">
      <c r="A36" s="12"/>
      <c r="B36" s="11"/>
      <c r="C36" s="11"/>
      <c r="D36" s="11"/>
      <c r="E36" s="11"/>
      <c r="F36" s="11"/>
      <c r="G36" s="11"/>
      <c r="H36" s="22"/>
      <c r="I36" s="52">
        <v>0</v>
      </c>
      <c r="J36" s="7"/>
      <c r="K36" s="7"/>
      <c r="L36" s="7"/>
      <c r="M36" s="59"/>
      <c r="N36" s="59"/>
      <c r="O36" s="6"/>
      <c r="P36" s="6"/>
      <c r="Q36" s="5"/>
    </row>
    <row r="37" spans="1:17">
      <c r="A37" s="70"/>
      <c r="B37" s="70"/>
      <c r="C37" s="68"/>
      <c r="D37" s="68"/>
      <c r="E37" s="68"/>
      <c r="F37" s="68"/>
      <c r="G37" s="68"/>
      <c r="H37" s="33" t="s">
        <v>58</v>
      </c>
      <c r="I37" s="53">
        <f>SUM(I34:I36)</f>
        <v>0</v>
      </c>
      <c r="J37" s="64"/>
      <c r="K37" s="67"/>
      <c r="L37" s="67"/>
      <c r="M37" s="68"/>
      <c r="N37" s="68"/>
      <c r="O37" s="6"/>
      <c r="P37" s="6"/>
      <c r="Q37" s="5"/>
    </row>
    <row r="38" spans="1:17" ht="14.1" customHeight="1" thickBot="1">
      <c r="A38" s="70"/>
      <c r="B38" s="70"/>
      <c r="C38" s="70"/>
      <c r="D38" s="70"/>
      <c r="E38" s="70"/>
      <c r="F38" s="70"/>
      <c r="G38" s="70"/>
      <c r="H38" s="136"/>
      <c r="I38" s="137"/>
      <c r="J38" s="65"/>
      <c r="K38" s="66"/>
      <c r="L38" s="66"/>
      <c r="M38" s="70"/>
      <c r="N38" s="70"/>
      <c r="P38" s="6"/>
      <c r="Q38" s="5"/>
    </row>
    <row r="39" spans="1:17" ht="15" customHeight="1">
      <c r="A39" s="134" t="s">
        <v>77</v>
      </c>
      <c r="B39" s="135"/>
      <c r="C39" s="135"/>
      <c r="D39" s="135"/>
      <c r="E39" s="135"/>
      <c r="F39" s="135"/>
      <c r="G39" s="135"/>
      <c r="H39" s="33" t="s">
        <v>58</v>
      </c>
      <c r="I39" s="53">
        <f>I16+I22+I27+I32+I37</f>
        <v>0</v>
      </c>
      <c r="J39" s="66"/>
      <c r="K39" s="223" t="s">
        <v>100</v>
      </c>
      <c r="L39" s="224"/>
      <c r="M39" s="224"/>
      <c r="N39" s="225"/>
      <c r="P39" s="6"/>
      <c r="Q39" s="5"/>
    </row>
    <row r="40" spans="1:17">
      <c r="A40" s="70"/>
      <c r="B40" s="70"/>
      <c r="C40" s="70"/>
      <c r="D40" s="70"/>
      <c r="E40" s="70"/>
      <c r="F40" s="70"/>
      <c r="G40" s="70"/>
      <c r="H40" s="136"/>
      <c r="I40" s="137"/>
      <c r="J40" s="66"/>
      <c r="K40" s="226"/>
      <c r="L40" s="227"/>
      <c r="M40" s="227"/>
      <c r="N40" s="228"/>
      <c r="P40" s="6"/>
      <c r="Q40" s="5"/>
    </row>
    <row r="41" spans="1:17" ht="16.2" thickBot="1">
      <c r="A41" s="134" t="s">
        <v>78</v>
      </c>
      <c r="B41" s="135"/>
      <c r="C41" s="135"/>
      <c r="D41" s="135"/>
      <c r="E41" s="135"/>
      <c r="F41" s="135"/>
      <c r="G41" s="135"/>
      <c r="H41" s="149" t="s">
        <v>79</v>
      </c>
      <c r="I41" s="150"/>
      <c r="J41" s="66"/>
      <c r="K41" s="142" t="s">
        <v>80</v>
      </c>
      <c r="L41" s="138"/>
      <c r="M41" s="29" t="s">
        <v>81</v>
      </c>
      <c r="N41" s="30" t="s">
        <v>82</v>
      </c>
      <c r="P41" s="6"/>
      <c r="Q41" s="5"/>
    </row>
    <row r="42" spans="1:17" ht="15" thickTop="1">
      <c r="A42" s="181" t="s">
        <v>83</v>
      </c>
      <c r="B42" s="182">
        <f>IF($G$2-VLOOKUP($H$50,$J$51:$L$72,3,FALSE)&lt;0,$B$44,ROUND((1-($G$2-VLOOKUP($H$50,$J$51:$L$72,3,FALSE))/($G$2+1-$C$2))*$B$44,0))</f>
        <v>0</v>
      </c>
      <c r="C42" s="153"/>
      <c r="D42" s="153"/>
      <c r="E42" s="133" t="s">
        <v>84</v>
      </c>
      <c r="F42" s="155">
        <f>VLOOKUP($H$50,$J$51:$K$72,2,FALSE)</f>
        <v>0.5</v>
      </c>
      <c r="G42" s="156"/>
      <c r="H42" s="33"/>
      <c r="I42" s="53">
        <f>ROUND(B42*F42,0)</f>
        <v>0</v>
      </c>
      <c r="J42" s="66"/>
      <c r="K42" s="139" t="s">
        <v>85</v>
      </c>
      <c r="L42" s="111"/>
      <c r="M42" s="169">
        <v>1257.6199999999999</v>
      </c>
      <c r="N42" s="170">
        <v>628.82000000000005</v>
      </c>
      <c r="P42" s="6"/>
      <c r="Q42" s="5"/>
    </row>
    <row r="43" spans="1:17">
      <c r="A43" s="173" t="s">
        <v>86</v>
      </c>
      <c r="B43" s="182">
        <f>B44-B42</f>
        <v>0</v>
      </c>
      <c r="C43" s="174"/>
      <c r="D43" s="174"/>
      <c r="E43" s="133" t="s">
        <v>84</v>
      </c>
      <c r="F43" s="175">
        <f>VLOOKUP($H$50+1,$J$51:$K$72,2,FALSE)</f>
        <v>0.5</v>
      </c>
      <c r="G43" s="175"/>
      <c r="H43" s="33"/>
      <c r="I43" s="53">
        <f>ROUND(B43*F43,0)</f>
        <v>0</v>
      </c>
      <c r="J43" s="66"/>
      <c r="K43" s="140" t="s">
        <v>87</v>
      </c>
      <c r="L43" s="112"/>
      <c r="M43" s="189">
        <v>901.6</v>
      </c>
      <c r="N43" s="190">
        <v>450.8</v>
      </c>
      <c r="P43" s="6"/>
      <c r="Q43" s="5"/>
    </row>
    <row r="44" spans="1:17">
      <c r="A44" s="179" t="s">
        <v>88</v>
      </c>
      <c r="B44" s="183">
        <f>I39</f>
        <v>0</v>
      </c>
      <c r="C44" s="71"/>
      <c r="D44" s="71"/>
      <c r="E44" s="71"/>
      <c r="F44" s="71"/>
      <c r="G44" s="71"/>
      <c r="H44" s="180" t="s">
        <v>89</v>
      </c>
      <c r="I44" s="53">
        <f>I42+I43</f>
        <v>0</v>
      </c>
      <c r="J44" s="66"/>
      <c r="K44" s="140" t="s">
        <v>90</v>
      </c>
      <c r="L44" s="112"/>
      <c r="M44" s="189">
        <v>1029.06</v>
      </c>
      <c r="N44" s="190">
        <v>514.54</v>
      </c>
      <c r="O44" s="2"/>
      <c r="P44" s="6"/>
      <c r="Q44" s="5"/>
    </row>
    <row r="45" spans="1:17" ht="15" thickBot="1">
      <c r="A45" s="179"/>
      <c r="B45" s="69"/>
      <c r="C45" s="71"/>
      <c r="D45" s="71"/>
      <c r="E45" s="71"/>
      <c r="F45" s="71"/>
      <c r="G45" s="71"/>
      <c r="H45" s="74"/>
      <c r="I45" s="69"/>
      <c r="J45" s="66"/>
      <c r="K45" s="141" t="s">
        <v>91</v>
      </c>
      <c r="L45" s="113"/>
      <c r="M45" s="191">
        <v>675.16</v>
      </c>
      <c r="N45" s="192">
        <v>337.58</v>
      </c>
      <c r="O45" s="2"/>
      <c r="P45" s="6"/>
      <c r="Q45" s="5"/>
    </row>
    <row r="46" spans="1:17" ht="15.6">
      <c r="A46" s="114" t="s">
        <v>92</v>
      </c>
      <c r="B46" s="115"/>
      <c r="C46" s="115"/>
      <c r="D46" s="115"/>
      <c r="E46" s="115"/>
      <c r="F46" s="115"/>
      <c r="G46" s="115"/>
      <c r="H46" s="115"/>
      <c r="I46" s="116"/>
      <c r="J46" s="66"/>
      <c r="K46" s="66"/>
      <c r="L46" s="66"/>
      <c r="M46" s="70"/>
      <c r="N46" s="70"/>
      <c r="O46" s="2"/>
      <c r="P46" s="2"/>
    </row>
    <row r="47" spans="1:17">
      <c r="A47" s="132" t="s">
        <v>93</v>
      </c>
      <c r="B47" s="152">
        <f>SUMIF(L7:L10,"M",I7:I10)+SUMIF(L12:L15,"M",I12:I15)+SUMIF(L18:L21,"M",I18:I21)+SUMIF(L24:L26,"M",I24:I26)+SUMIF(L29:L31,"M",I29:I31)+SUMIF(L34:L36,"M",I34:I36)+IF(I41="M",I44,0)</f>
        <v>0</v>
      </c>
      <c r="C47" s="153"/>
      <c r="D47" s="153"/>
      <c r="E47" s="133" t="s">
        <v>94</v>
      </c>
      <c r="F47" s="154">
        <f>SUMIF(L7:L10,"V",I7:I10)+SUMIF(L12:L15,"V",I12:I15)+SUMIF(L18:L21,"V",I18:I21)+SUMIF(L24:L26,"V",I24:I26)+SUMIF(L29:L31,"V",I29:I31)+SUMIF(L34:L36,"V",I34:I36)+IF(I41="V",I44,0)</f>
        <v>0</v>
      </c>
      <c r="G47" s="151"/>
      <c r="H47" s="33" t="s">
        <v>58</v>
      </c>
      <c r="I47" s="53">
        <f>I39+I44</f>
        <v>0</v>
      </c>
      <c r="J47" s="66"/>
      <c r="K47" s="66"/>
      <c r="L47" s="66"/>
      <c r="M47" s="70"/>
      <c r="N47" s="70"/>
    </row>
    <row r="48" spans="1:17" hidden="1">
      <c r="A48" s="70"/>
      <c r="B48" s="70"/>
      <c r="C48" s="70"/>
      <c r="D48" s="70"/>
      <c r="E48" s="70"/>
      <c r="F48" s="70"/>
      <c r="G48" s="70"/>
      <c r="H48" s="136"/>
      <c r="I48" s="137"/>
      <c r="J48" s="66"/>
      <c r="K48" s="66"/>
      <c r="L48" s="66"/>
      <c r="M48" s="70"/>
      <c r="N48" s="70"/>
    </row>
    <row r="49" spans="1:12" hidden="1"/>
    <row r="50" spans="1:12" hidden="1">
      <c r="G50" s="176" t="s">
        <v>95</v>
      </c>
      <c r="H50" s="177">
        <f>IF(MONTH(C2)&lt;9,YEAR(C2),YEAR(C2)+1)</f>
        <v>2024</v>
      </c>
      <c r="I50" s="177"/>
      <c r="J50" s="176" t="s">
        <v>96</v>
      </c>
      <c r="K50" s="176" t="s">
        <v>97</v>
      </c>
      <c r="L50" s="176" t="s">
        <v>60</v>
      </c>
    </row>
    <row r="51" spans="1:12" hidden="1">
      <c r="G51" s="177"/>
      <c r="H51" s="177"/>
      <c r="I51" s="177"/>
      <c r="J51" s="177">
        <v>2011</v>
      </c>
      <c r="K51" s="177">
        <v>0.47</v>
      </c>
      <c r="L51" s="178">
        <f>DATE(J51,8,31)</f>
        <v>40786</v>
      </c>
    </row>
    <row r="52" spans="1:12" hidden="1">
      <c r="G52" s="177"/>
      <c r="H52" s="177"/>
      <c r="I52" s="177"/>
      <c r="J52" s="177">
        <v>2012</v>
      </c>
      <c r="K52" s="177">
        <v>0.47</v>
      </c>
      <c r="L52" s="178">
        <f t="shared" ref="L52:L72" si="9">DATE(J52,8,31)</f>
        <v>41152</v>
      </c>
    </row>
    <row r="53" spans="1:12" hidden="1">
      <c r="G53" s="177"/>
      <c r="H53" s="177"/>
      <c r="I53" s="177"/>
      <c r="J53" s="177">
        <v>2013</v>
      </c>
      <c r="K53" s="177">
        <v>0.47</v>
      </c>
      <c r="L53" s="178">
        <f t="shared" si="9"/>
        <v>41517</v>
      </c>
    </row>
    <row r="54" spans="1:12" hidden="1">
      <c r="G54" s="177"/>
      <c r="H54" s="177"/>
      <c r="I54" s="177"/>
      <c r="J54" s="177">
        <v>2014</v>
      </c>
      <c r="K54" s="177">
        <v>0.47</v>
      </c>
      <c r="L54" s="178">
        <f t="shared" si="9"/>
        <v>41882</v>
      </c>
    </row>
    <row r="55" spans="1:12" hidden="1">
      <c r="G55" s="177"/>
      <c r="H55" s="177"/>
      <c r="I55" s="177"/>
      <c r="J55" s="177">
        <v>2015</v>
      </c>
      <c r="K55" s="177">
        <v>0.47</v>
      </c>
      <c r="L55" s="178">
        <f t="shared" si="9"/>
        <v>42247</v>
      </c>
    </row>
    <row r="56" spans="1:12" hidden="1">
      <c r="G56" s="177"/>
      <c r="H56" s="177"/>
      <c r="I56" s="177"/>
      <c r="J56" s="177">
        <v>2016</v>
      </c>
      <c r="K56" s="177">
        <v>0.47</v>
      </c>
      <c r="L56" s="178">
        <f t="shared" si="9"/>
        <v>42613</v>
      </c>
    </row>
    <row r="57" spans="1:12" hidden="1">
      <c r="G57" s="177"/>
      <c r="H57" s="177"/>
      <c r="I57" s="177"/>
      <c r="J57" s="177">
        <v>2017</v>
      </c>
      <c r="K57" s="177">
        <v>0.47</v>
      </c>
      <c r="L57" s="178">
        <f t="shared" si="9"/>
        <v>42978</v>
      </c>
    </row>
    <row r="58" spans="1:12" hidden="1">
      <c r="G58" s="177"/>
      <c r="H58" s="177"/>
      <c r="I58" s="177"/>
      <c r="J58" s="177">
        <v>2018</v>
      </c>
      <c r="K58" s="177">
        <v>0.47</v>
      </c>
      <c r="L58" s="178">
        <f t="shared" si="9"/>
        <v>43343</v>
      </c>
    </row>
    <row r="59" spans="1:12" hidden="1">
      <c r="B59" s="13"/>
      <c r="G59" s="177"/>
      <c r="H59" s="177"/>
      <c r="I59" s="177"/>
      <c r="J59" s="177">
        <v>2019</v>
      </c>
      <c r="K59" s="177">
        <v>0.49</v>
      </c>
      <c r="L59" s="178">
        <f t="shared" si="9"/>
        <v>43708</v>
      </c>
    </row>
    <row r="60" spans="1:12" hidden="1">
      <c r="A60" s="14"/>
      <c r="B60" s="15"/>
      <c r="C60" s="15"/>
      <c r="D60" s="15"/>
      <c r="G60" s="177"/>
      <c r="H60" s="177"/>
      <c r="I60" s="177"/>
      <c r="J60" s="177">
        <v>2020</v>
      </c>
      <c r="K60" s="177">
        <v>0.495</v>
      </c>
      <c r="L60" s="178">
        <f t="shared" si="9"/>
        <v>44074</v>
      </c>
    </row>
    <row r="61" spans="1:12" hidden="1">
      <c r="A61" s="16"/>
      <c r="B61" s="17"/>
      <c r="C61" s="17"/>
      <c r="D61" s="17"/>
      <c r="G61" s="177"/>
      <c r="H61" s="177"/>
      <c r="I61" s="177"/>
      <c r="J61" s="177">
        <v>2021</v>
      </c>
      <c r="K61" s="177">
        <v>0.5</v>
      </c>
      <c r="L61" s="178">
        <f t="shared" si="9"/>
        <v>44439</v>
      </c>
    </row>
    <row r="62" spans="1:12" hidden="1">
      <c r="G62" s="177"/>
      <c r="H62" s="177"/>
      <c r="I62" s="177"/>
      <c r="J62" s="177">
        <v>2022</v>
      </c>
      <c r="K62" s="177">
        <v>0.5</v>
      </c>
      <c r="L62" s="178">
        <f t="shared" si="9"/>
        <v>44804</v>
      </c>
    </row>
    <row r="63" spans="1:12" hidden="1">
      <c r="G63" s="177"/>
      <c r="H63" s="177"/>
      <c r="I63" s="177"/>
      <c r="J63" s="177">
        <v>2023</v>
      </c>
      <c r="K63" s="177">
        <v>0.5</v>
      </c>
      <c r="L63" s="178">
        <f t="shared" si="9"/>
        <v>45169</v>
      </c>
    </row>
    <row r="64" spans="1:12" hidden="1">
      <c r="G64" s="177"/>
      <c r="H64" s="177"/>
      <c r="I64" s="177"/>
      <c r="J64" s="177">
        <v>2024</v>
      </c>
      <c r="K64" s="177">
        <v>0.5</v>
      </c>
      <c r="L64" s="178">
        <f t="shared" si="9"/>
        <v>45535</v>
      </c>
    </row>
    <row r="65" spans="7:12" hidden="1">
      <c r="G65" s="177"/>
      <c r="H65" s="177"/>
      <c r="I65" s="177"/>
      <c r="J65" s="177">
        <v>2025</v>
      </c>
      <c r="K65" s="177">
        <v>0.5</v>
      </c>
      <c r="L65" s="178">
        <f t="shared" si="9"/>
        <v>45900</v>
      </c>
    </row>
    <row r="66" spans="7:12" hidden="1">
      <c r="G66" s="177"/>
      <c r="H66" s="177"/>
      <c r="I66" s="177"/>
      <c r="J66" s="177">
        <v>2026</v>
      </c>
      <c r="K66" s="177">
        <v>0.5</v>
      </c>
      <c r="L66" s="178">
        <f t="shared" si="9"/>
        <v>46265</v>
      </c>
    </row>
    <row r="67" spans="7:12" hidden="1">
      <c r="G67" s="177"/>
      <c r="H67" s="177"/>
      <c r="I67" s="177"/>
      <c r="J67" s="177">
        <v>2027</v>
      </c>
      <c r="K67" s="177">
        <v>0.5</v>
      </c>
      <c r="L67" s="178">
        <f t="shared" si="9"/>
        <v>46630</v>
      </c>
    </row>
    <row r="68" spans="7:12" hidden="1">
      <c r="G68" s="177"/>
      <c r="H68" s="177"/>
      <c r="I68" s="177"/>
      <c r="J68" s="177">
        <v>2028</v>
      </c>
      <c r="K68" s="177">
        <v>0.5</v>
      </c>
      <c r="L68" s="178">
        <f t="shared" si="9"/>
        <v>46996</v>
      </c>
    </row>
    <row r="69" spans="7:12" hidden="1">
      <c r="G69" s="177"/>
      <c r="H69" s="177"/>
      <c r="I69" s="177"/>
      <c r="J69" s="177">
        <v>2029</v>
      </c>
      <c r="K69" s="177">
        <v>0.5</v>
      </c>
      <c r="L69" s="178">
        <f t="shared" si="9"/>
        <v>47361</v>
      </c>
    </row>
    <row r="70" spans="7:12" hidden="1">
      <c r="G70" s="177"/>
      <c r="H70" s="177"/>
      <c r="I70" s="177"/>
      <c r="J70" s="177">
        <v>2030</v>
      </c>
      <c r="K70" s="177">
        <v>0.5</v>
      </c>
      <c r="L70" s="178">
        <f t="shared" si="9"/>
        <v>47726</v>
      </c>
    </row>
    <row r="71" spans="7:12" hidden="1">
      <c r="G71" s="177"/>
      <c r="H71" s="177"/>
      <c r="I71" s="177"/>
      <c r="J71" s="177">
        <v>2031</v>
      </c>
      <c r="K71" s="177">
        <v>0.5</v>
      </c>
      <c r="L71" s="178">
        <f t="shared" si="9"/>
        <v>48091</v>
      </c>
    </row>
    <row r="72" spans="7:12" hidden="1">
      <c r="G72" s="177"/>
      <c r="H72" s="177"/>
      <c r="I72" s="177"/>
      <c r="J72" s="177">
        <v>2032</v>
      </c>
      <c r="K72" s="177">
        <v>0.5</v>
      </c>
      <c r="L72" s="178">
        <f t="shared" si="9"/>
        <v>48457</v>
      </c>
    </row>
  </sheetData>
  <mergeCells count="7">
    <mergeCell ref="C2:E2"/>
    <mergeCell ref="G2:H2"/>
    <mergeCell ref="K39:N40"/>
    <mergeCell ref="A3:N3"/>
    <mergeCell ref="A6:B6"/>
    <mergeCell ref="E6:I6"/>
    <mergeCell ref="A4:K4"/>
  </mergeCells>
  <phoneticPr fontId="17" type="noConversion"/>
  <conditionalFormatting sqref="L7:L10 L12:L15 L18:L21 L24:L26 L29:L31 L34:L36 I41">
    <cfRule type="expression" dxfId="8" priority="1">
      <formula>NOT(OR($L7="M",$L7="V",$I$41="M",$I$41="V"))</formula>
    </cfRule>
  </conditionalFormatting>
  <pageMargins left="0.5" right="0.2" top="0.35" bottom="0.25" header="0.3" footer="0.3"/>
  <pageSetup scale="82" orientation="landscape" r:id="rId1"/>
  <headerFooter scaleWithDoc="0" alignWithMargins="0"/>
  <legacy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72"/>
  <sheetViews>
    <sheetView topLeftCell="A22" workbookViewId="0">
      <selection activeCell="K39" sqref="K39:N40"/>
    </sheetView>
  </sheetViews>
  <sheetFormatPr defaultColWidth="8.88671875" defaultRowHeight="14.4"/>
  <cols>
    <col min="1" max="1" width="22.44140625" customWidth="1"/>
    <col min="2" max="2" width="14.33203125" customWidth="1"/>
    <col min="3" max="4" width="9.44140625" customWidth="1"/>
    <col min="5" max="5" width="10.109375" customWidth="1"/>
    <col min="6" max="6" width="14.33203125" customWidth="1"/>
    <col min="7" max="7" width="10.6640625" customWidth="1"/>
    <col min="8" max="8" width="9.44140625" style="23" customWidth="1"/>
    <col min="9" max="9" width="14.33203125" style="54" customWidth="1"/>
    <col min="10" max="11" width="10.109375" style="13" customWidth="1"/>
    <col min="12" max="12" width="6.33203125" style="13" customWidth="1"/>
    <col min="13" max="13" width="12.109375" customWidth="1"/>
    <col min="14" max="14" width="14.6640625" customWidth="1"/>
  </cols>
  <sheetData>
    <row r="1" spans="1:17" s="25" customFormat="1" ht="6" customHeight="1">
      <c r="A1" s="27"/>
      <c r="B1" s="27"/>
      <c r="C1" s="27"/>
      <c r="D1" s="27"/>
      <c r="E1" s="27"/>
      <c r="F1" s="27"/>
      <c r="G1" s="27"/>
      <c r="H1" s="27"/>
      <c r="I1" s="50"/>
      <c r="J1" s="27"/>
      <c r="K1" s="27"/>
      <c r="L1" s="27"/>
      <c r="M1" s="27"/>
      <c r="N1" s="27"/>
      <c r="O1"/>
    </row>
    <row r="2" spans="1:17" s="25" customFormat="1" ht="15.6">
      <c r="A2" s="171" t="s">
        <v>98</v>
      </c>
      <c r="B2" s="172" t="s">
        <v>23</v>
      </c>
      <c r="C2" s="221">
        <f>'Per 1'!G2+1</f>
        <v>45536</v>
      </c>
      <c r="D2" s="221"/>
      <c r="E2" s="222"/>
      <c r="F2" s="172" t="s">
        <v>24</v>
      </c>
      <c r="G2" s="221">
        <f>EDATE(C2,12)-1</f>
        <v>45900</v>
      </c>
      <c r="H2" s="222"/>
      <c r="I2" s="171"/>
      <c r="J2" s="171"/>
      <c r="K2" s="157"/>
      <c r="L2" s="28"/>
      <c r="M2" s="27"/>
      <c r="N2" s="26" t="s">
        <v>99</v>
      </c>
    </row>
    <row r="3" spans="1:17" ht="6.9" customHeight="1" thickBot="1">
      <c r="A3" s="229"/>
      <c r="B3" s="229"/>
      <c r="C3" s="229"/>
      <c r="D3" s="229"/>
      <c r="E3" s="229"/>
      <c r="F3" s="229"/>
      <c r="G3" s="229"/>
      <c r="H3" s="229"/>
      <c r="I3" s="230"/>
      <c r="J3" s="230"/>
      <c r="K3" s="230"/>
      <c r="L3" s="230"/>
      <c r="M3" s="230"/>
      <c r="N3" s="230"/>
      <c r="O3" s="5"/>
      <c r="P3" s="5"/>
      <c r="Q3" s="5"/>
    </row>
    <row r="4" spans="1:17" ht="31.5" customHeight="1" thickBot="1">
      <c r="A4" s="234" t="s">
        <v>47</v>
      </c>
      <c r="B4" s="235"/>
      <c r="C4" s="235"/>
      <c r="D4" s="235"/>
      <c r="E4" s="235"/>
      <c r="F4" s="235"/>
      <c r="G4" s="235"/>
      <c r="H4" s="235"/>
      <c r="I4" s="235"/>
      <c r="J4" s="235"/>
      <c r="K4" s="236"/>
      <c r="L4" s="158"/>
      <c r="M4" s="55" t="s">
        <v>48</v>
      </c>
      <c r="N4" s="56" t="s">
        <v>49</v>
      </c>
      <c r="O4" s="5"/>
      <c r="P4" s="5"/>
      <c r="Q4" s="5"/>
    </row>
    <row r="5" spans="1:17" ht="58.2" customHeight="1">
      <c r="A5" s="34" t="s">
        <v>31</v>
      </c>
      <c r="B5" s="35" t="s">
        <v>51</v>
      </c>
      <c r="C5" s="35" t="s">
        <v>52</v>
      </c>
      <c r="D5" s="35" t="s">
        <v>53</v>
      </c>
      <c r="E5" s="35" t="s">
        <v>54</v>
      </c>
      <c r="F5" s="35" t="s">
        <v>55</v>
      </c>
      <c r="G5" s="36" t="s">
        <v>56</v>
      </c>
      <c r="H5" s="37" t="s">
        <v>57</v>
      </c>
      <c r="I5" s="51" t="s">
        <v>58</v>
      </c>
      <c r="J5" s="41" t="s">
        <v>59</v>
      </c>
      <c r="K5" s="41" t="s">
        <v>60</v>
      </c>
      <c r="L5" s="41" t="s">
        <v>61</v>
      </c>
      <c r="M5" s="57" t="s">
        <v>62</v>
      </c>
      <c r="N5" s="57" t="s">
        <v>63</v>
      </c>
      <c r="O5" s="6"/>
      <c r="P5" s="6"/>
      <c r="Q5" s="5"/>
    </row>
    <row r="6" spans="1:17">
      <c r="A6" s="231" t="s">
        <v>64</v>
      </c>
      <c r="B6" s="232"/>
      <c r="C6" s="38"/>
      <c r="D6" s="38"/>
      <c r="E6" s="233"/>
      <c r="F6" s="233"/>
      <c r="G6" s="233"/>
      <c r="H6" s="233"/>
      <c r="I6" s="233"/>
      <c r="J6" s="39"/>
      <c r="K6" s="39"/>
      <c r="L6" s="39"/>
      <c r="M6" s="58"/>
      <c r="N6" s="60"/>
      <c r="O6" s="6"/>
      <c r="P6" s="16" t="s">
        <v>65</v>
      </c>
      <c r="Q6" s="5"/>
    </row>
    <row r="7" spans="1:17">
      <c r="A7" s="3" t="str">
        <f>IF('Per 1'!A7="","",'Per 1'!A7)</f>
        <v/>
      </c>
      <c r="B7" s="7">
        <v>0</v>
      </c>
      <c r="C7" s="8">
        <v>0</v>
      </c>
      <c r="D7" s="194">
        <f>B7*C7</f>
        <v>0</v>
      </c>
      <c r="E7" s="44">
        <f>ROUND(1.03*'Per 1'!E7,0)</f>
        <v>0</v>
      </c>
      <c r="F7" s="44">
        <f>ROUND(E7/9*C7*B7,0)</f>
        <v>0</v>
      </c>
      <c r="G7" s="42">
        <f>IF('Per 1'!G7="","",'Per 1'!G7)</f>
        <v>0</v>
      </c>
      <c r="H7" s="43">
        <f>ROUND(F7*0.18+G7*C7*B7,0)</f>
        <v>0</v>
      </c>
      <c r="I7" s="44">
        <f>F7+H7</f>
        <v>0</v>
      </c>
      <c r="J7" s="19"/>
      <c r="K7" s="19"/>
      <c r="L7" s="19"/>
      <c r="M7" s="59"/>
      <c r="N7" s="59"/>
      <c r="O7" s="6"/>
      <c r="P7" s="6" t="s">
        <v>66</v>
      </c>
      <c r="Q7" s="5"/>
    </row>
    <row r="8" spans="1:17">
      <c r="A8" s="3" t="str">
        <f>IF('Per 1'!A8="","",'Per 1'!A8)</f>
        <v/>
      </c>
      <c r="B8" s="7">
        <v>0</v>
      </c>
      <c r="C8" s="8">
        <v>0</v>
      </c>
      <c r="D8" s="194">
        <f t="shared" ref="D8:D10" si="0">B8*C8</f>
        <v>0</v>
      </c>
      <c r="E8" s="44">
        <f>ROUND(1.03*'Per 1'!E8,0)</f>
        <v>0</v>
      </c>
      <c r="F8" s="44">
        <f>ROUND(E8/9*C8*B8,0)</f>
        <v>0</v>
      </c>
      <c r="G8" s="42">
        <f>IF('Per 1'!G8="","",'Per 1'!G8)</f>
        <v>0</v>
      </c>
      <c r="H8" s="43">
        <f>ROUND(F8*0.18+G8*C8*B8,0)</f>
        <v>0</v>
      </c>
      <c r="I8" s="44">
        <f>F8+H8</f>
        <v>0</v>
      </c>
      <c r="J8" s="19"/>
      <c r="K8" s="19"/>
      <c r="L8" s="19"/>
      <c r="M8" s="59"/>
      <c r="N8" s="59"/>
      <c r="O8" s="6"/>
      <c r="P8" s="6" t="s">
        <v>67</v>
      </c>
      <c r="Q8" s="5"/>
    </row>
    <row r="9" spans="1:17">
      <c r="A9" s="3" t="str">
        <f>IF('Per 1'!A9="","",'Per 1'!A9)</f>
        <v/>
      </c>
      <c r="B9" s="7">
        <v>0</v>
      </c>
      <c r="C9" s="8">
        <v>0</v>
      </c>
      <c r="D9" s="194">
        <f t="shared" si="0"/>
        <v>0</v>
      </c>
      <c r="E9" s="44">
        <f>ROUND(1.03*'Per 1'!E9,0)</f>
        <v>0</v>
      </c>
      <c r="F9" s="44">
        <f>ROUND(E9/9*C9*B9,0)</f>
        <v>0</v>
      </c>
      <c r="G9" s="42">
        <f>IF('Per 1'!G9="","",'Per 1'!G9)</f>
        <v>0</v>
      </c>
      <c r="H9" s="43">
        <f>ROUND(F9*0.18+G9*C9*B9,0)</f>
        <v>0</v>
      </c>
      <c r="I9" s="44">
        <f>F9+H9</f>
        <v>0</v>
      </c>
      <c r="J9" s="19"/>
      <c r="K9" s="19"/>
      <c r="L9" s="19"/>
      <c r="M9" s="59"/>
      <c r="N9" s="59"/>
      <c r="O9" s="6"/>
      <c r="P9" s="6"/>
      <c r="Q9" s="5"/>
    </row>
    <row r="10" spans="1:17">
      <c r="A10" s="3" t="str">
        <f>IF('Per 1'!A10="","",'Per 1'!A10)</f>
        <v/>
      </c>
      <c r="B10" s="9">
        <v>0</v>
      </c>
      <c r="C10" s="8">
        <v>0</v>
      </c>
      <c r="D10" s="194">
        <f t="shared" si="0"/>
        <v>0</v>
      </c>
      <c r="E10" s="44">
        <f>ROUND(1.03*'Per 1'!E10,0)</f>
        <v>0</v>
      </c>
      <c r="F10" s="44">
        <f>ROUND(E10/9*C10*B10,0)</f>
        <v>0</v>
      </c>
      <c r="G10" s="42">
        <f>IF('Per 1'!G10="","",'Per 1'!G10)</f>
        <v>0</v>
      </c>
      <c r="H10" s="43">
        <f>ROUND(F10*0.18+G10*C10*B10,0)</f>
        <v>0</v>
      </c>
      <c r="I10" s="44">
        <f>F10+H10</f>
        <v>0</v>
      </c>
      <c r="J10" s="7"/>
      <c r="K10" s="7"/>
      <c r="L10" s="7"/>
      <c r="M10" s="59"/>
      <c r="N10" s="59"/>
      <c r="O10" s="6"/>
      <c r="P10" s="6"/>
      <c r="Q10" s="5"/>
    </row>
    <row r="11" spans="1:17">
      <c r="A11" s="40" t="s">
        <v>68</v>
      </c>
      <c r="B11" s="117"/>
      <c r="C11" s="117"/>
      <c r="D11" s="117"/>
      <c r="E11" s="117"/>
      <c r="F11" s="117"/>
      <c r="G11" s="117"/>
      <c r="H11" s="117"/>
      <c r="I11" s="117"/>
      <c r="J11" s="117"/>
      <c r="K11" s="117"/>
      <c r="L11" s="117"/>
      <c r="M11" s="117"/>
      <c r="N11" s="118"/>
      <c r="O11" s="6"/>
      <c r="P11" s="6"/>
      <c r="Q11" s="5"/>
    </row>
    <row r="12" spans="1:17">
      <c r="A12" s="3" t="str">
        <f>IF('Per 1'!A12="","",'Per 1'!A12)</f>
        <v/>
      </c>
      <c r="B12" s="9">
        <v>0</v>
      </c>
      <c r="C12" s="8">
        <v>0</v>
      </c>
      <c r="D12" s="194">
        <f>B12*C12</f>
        <v>0</v>
      </c>
      <c r="E12" s="44">
        <f>ROUND(1.03*'Per 1'!E12,0)</f>
        <v>0</v>
      </c>
      <c r="F12" s="44">
        <f>ROUND(E12/12*C12*B12,0)</f>
        <v>0</v>
      </c>
      <c r="G12" s="42">
        <f>IF('Per 1'!G12="","",'Per 1'!G12)</f>
        <v>0</v>
      </c>
      <c r="H12" s="43">
        <f>ROUND(F12*0.18+G12*C12*B12,0)</f>
        <v>0</v>
      </c>
      <c r="I12" s="44">
        <f>F12+H12</f>
        <v>0</v>
      </c>
      <c r="J12" s="7"/>
      <c r="K12" s="7"/>
      <c r="L12" s="7"/>
      <c r="M12" s="59"/>
      <c r="N12" s="59"/>
      <c r="O12" s="6"/>
      <c r="P12" s="6"/>
      <c r="Q12" s="5"/>
    </row>
    <row r="13" spans="1:17">
      <c r="A13" s="3" t="str">
        <f>IF('Per 1'!A13="","",'Per 1'!A13)</f>
        <v/>
      </c>
      <c r="B13" s="9">
        <v>0</v>
      </c>
      <c r="C13" s="8">
        <v>0</v>
      </c>
      <c r="D13" s="194">
        <f t="shared" ref="D13:D15" si="1">B13*C13</f>
        <v>0</v>
      </c>
      <c r="E13" s="44">
        <f>ROUND(1.03*'Per 1'!E13,0)</f>
        <v>0</v>
      </c>
      <c r="F13" s="44">
        <f>ROUND(E13/12*C13*B13,0)</f>
        <v>0</v>
      </c>
      <c r="G13" s="42">
        <f>IF('Per 1'!G13="","",'Per 1'!G13)</f>
        <v>0</v>
      </c>
      <c r="H13" s="43">
        <f>ROUND(F13*0.18+G13*C13*B13,0)</f>
        <v>0</v>
      </c>
      <c r="I13" s="44">
        <f>F13+H13</f>
        <v>0</v>
      </c>
      <c r="J13" s="7"/>
      <c r="K13" s="7"/>
      <c r="L13" s="7"/>
      <c r="M13" s="59"/>
      <c r="N13" s="59"/>
      <c r="O13" s="6"/>
      <c r="P13" s="6"/>
      <c r="Q13" s="5"/>
    </row>
    <row r="14" spans="1:17">
      <c r="A14" s="3" t="str">
        <f>IF('Per 1'!A14="","",'Per 1'!A14)</f>
        <v/>
      </c>
      <c r="B14" s="9">
        <v>0</v>
      </c>
      <c r="C14" s="8">
        <v>0</v>
      </c>
      <c r="D14" s="194">
        <f t="shared" si="1"/>
        <v>0</v>
      </c>
      <c r="E14" s="44">
        <f>ROUND(1.03*'Per 1'!E14,0)</f>
        <v>0</v>
      </c>
      <c r="F14" s="44">
        <f>ROUND(E14/12*C14*B14,0)</f>
        <v>0</v>
      </c>
      <c r="G14" s="42">
        <f>IF('Per 1'!G14="","",'Per 1'!G14)</f>
        <v>0</v>
      </c>
      <c r="H14" s="43">
        <f>ROUND(F14*0.18+G14*C14*B14,0)</f>
        <v>0</v>
      </c>
      <c r="I14" s="44">
        <f>F14+H14</f>
        <v>0</v>
      </c>
      <c r="J14" s="7"/>
      <c r="K14" s="7"/>
      <c r="L14" s="7"/>
      <c r="M14" s="59"/>
      <c r="N14" s="59"/>
      <c r="O14" s="6"/>
      <c r="P14" s="6"/>
      <c r="Q14" s="5"/>
    </row>
    <row r="15" spans="1:17">
      <c r="A15" s="3" t="str">
        <f>IF('Per 1'!A15="","",'Per 1'!A15)</f>
        <v/>
      </c>
      <c r="B15" s="9">
        <v>0</v>
      </c>
      <c r="C15" s="8">
        <v>0</v>
      </c>
      <c r="D15" s="194">
        <f t="shared" si="1"/>
        <v>0</v>
      </c>
      <c r="E15" s="44">
        <f>ROUND(1.03*'Per 1'!E15,0)</f>
        <v>0</v>
      </c>
      <c r="F15" s="44">
        <f>ROUND(E15/12*C15*B15,0)</f>
        <v>0</v>
      </c>
      <c r="G15" s="42">
        <f>IF('Per 1'!G15="","",'Per 1'!G15)</f>
        <v>0</v>
      </c>
      <c r="H15" s="43">
        <f>ROUND(F15*0.18+G15*C15*B15,0)</f>
        <v>0</v>
      </c>
      <c r="I15" s="44">
        <f>F15+H15</f>
        <v>0</v>
      </c>
      <c r="J15" s="7"/>
      <c r="K15" s="7"/>
      <c r="L15" s="7"/>
      <c r="M15" s="59"/>
      <c r="N15" s="59"/>
      <c r="O15" s="6"/>
      <c r="P15" s="6"/>
      <c r="Q15" s="5"/>
    </row>
    <row r="16" spans="1:17">
      <c r="A16" s="70"/>
      <c r="B16" s="70"/>
      <c r="C16" s="73"/>
      <c r="D16" s="193"/>
      <c r="E16" s="31" t="s">
        <v>58</v>
      </c>
      <c r="F16" s="45">
        <f>SUM(F7:F10,F12:F15)</f>
        <v>0</v>
      </c>
      <c r="G16" s="21"/>
      <c r="H16" s="46">
        <f>SUM(H7:H10,H12:H15)</f>
        <v>0</v>
      </c>
      <c r="I16" s="46">
        <f>SUM(I7:I10,I12:I15)</f>
        <v>0</v>
      </c>
      <c r="J16" s="7"/>
      <c r="K16" s="7"/>
      <c r="L16" s="7"/>
      <c r="M16" s="59"/>
      <c r="N16" s="59"/>
      <c r="O16" s="6"/>
      <c r="P16" s="6"/>
      <c r="Q16" s="5"/>
    </row>
    <row r="17" spans="1:17">
      <c r="A17" s="40" t="s">
        <v>69</v>
      </c>
      <c r="B17" s="61" t="s">
        <v>70</v>
      </c>
      <c r="C17" s="62" t="s">
        <v>71</v>
      </c>
      <c r="D17" s="62"/>
      <c r="E17" s="63" t="s">
        <v>72</v>
      </c>
      <c r="F17" s="119"/>
      <c r="G17" s="119"/>
      <c r="H17" s="119"/>
      <c r="I17" s="119"/>
      <c r="J17" s="119"/>
      <c r="K17" s="119"/>
      <c r="L17" s="119"/>
      <c r="M17" s="119"/>
      <c r="N17" s="120"/>
      <c r="O17" s="6"/>
      <c r="P17" s="6"/>
      <c r="Q17" s="5"/>
    </row>
    <row r="18" spans="1:17">
      <c r="A18" s="4" t="str">
        <f>IF('Per 1'!A18="","",'Per 1'!A18)</f>
        <v/>
      </c>
      <c r="B18" s="1">
        <v>0</v>
      </c>
      <c r="C18" s="10">
        <v>0</v>
      </c>
      <c r="D18" s="10">
        <f>(B18*C18)/173.33</f>
        <v>0</v>
      </c>
      <c r="E18" s="42">
        <f>ROUND(1.03*'Per 1'!E18,0)</f>
        <v>0</v>
      </c>
      <c r="F18" s="44">
        <f>ROUND(C18*E18*B18,0)</f>
        <v>0</v>
      </c>
      <c r="G18" s="18" t="s">
        <v>73</v>
      </c>
      <c r="H18" s="43">
        <f>ROUND(F18*0.08,0)</f>
        <v>0</v>
      </c>
      <c r="I18" s="44">
        <f>F18+H18</f>
        <v>0</v>
      </c>
      <c r="J18" s="7"/>
      <c r="K18" s="7"/>
      <c r="L18" s="7"/>
      <c r="M18" s="59"/>
      <c r="N18" s="59"/>
      <c r="O18" s="6"/>
      <c r="P18" s="6"/>
      <c r="Q18" s="5"/>
    </row>
    <row r="19" spans="1:17">
      <c r="A19" s="4" t="str">
        <f>IF('Per 1'!A19="","",'Per 1'!A19)</f>
        <v/>
      </c>
      <c r="B19" s="1">
        <v>0</v>
      </c>
      <c r="C19" s="10">
        <v>0</v>
      </c>
      <c r="D19" s="10">
        <f t="shared" ref="D19:D21" si="2">(B19*C19)/173.33</f>
        <v>0</v>
      </c>
      <c r="E19" s="42">
        <f>ROUND(1.03*'Per 1'!E19,0)</f>
        <v>0</v>
      </c>
      <c r="F19" s="44">
        <f>ROUND(C19*E19*B19,0)</f>
        <v>0</v>
      </c>
      <c r="G19" s="18" t="s">
        <v>73</v>
      </c>
      <c r="H19" s="43">
        <f t="shared" ref="H19:H21" si="3">ROUND(F19*0.08,0)</f>
        <v>0</v>
      </c>
      <c r="I19" s="44">
        <f>F19+H19</f>
        <v>0</v>
      </c>
      <c r="J19" s="7"/>
      <c r="K19" s="7"/>
      <c r="L19" s="7"/>
      <c r="M19" s="59"/>
      <c r="N19" s="59"/>
      <c r="O19" s="6"/>
      <c r="P19" s="6"/>
      <c r="Q19" s="5"/>
    </row>
    <row r="20" spans="1:17">
      <c r="A20" s="4" t="str">
        <f>IF('Per 1'!A20="","",'Per 1'!A20)</f>
        <v/>
      </c>
      <c r="B20" s="1">
        <v>0</v>
      </c>
      <c r="C20" s="10">
        <v>0</v>
      </c>
      <c r="D20" s="10">
        <f t="shared" si="2"/>
        <v>0</v>
      </c>
      <c r="E20" s="42">
        <f>ROUND(1.03*'Per 1'!E20,0)</f>
        <v>0</v>
      </c>
      <c r="F20" s="44">
        <f>ROUND(C20*E20*B20,0)</f>
        <v>0</v>
      </c>
      <c r="G20" s="18" t="s">
        <v>73</v>
      </c>
      <c r="H20" s="43">
        <f t="shared" si="3"/>
        <v>0</v>
      </c>
      <c r="I20" s="44">
        <f>F20+H20</f>
        <v>0</v>
      </c>
      <c r="J20" s="7"/>
      <c r="K20" s="7"/>
      <c r="L20" s="7"/>
      <c r="M20" s="59"/>
      <c r="N20" s="59"/>
      <c r="O20" s="6"/>
      <c r="P20" s="6"/>
      <c r="Q20" s="5"/>
    </row>
    <row r="21" spans="1:17">
      <c r="A21" s="4" t="str">
        <f>IF('Per 1'!A21="","",'Per 1'!A21)</f>
        <v/>
      </c>
      <c r="B21" s="1">
        <v>0</v>
      </c>
      <c r="C21" s="10">
        <v>0</v>
      </c>
      <c r="D21" s="10">
        <f t="shared" si="2"/>
        <v>0</v>
      </c>
      <c r="E21" s="42">
        <f>ROUND(1.03*'Per 1'!E21,0)</f>
        <v>0</v>
      </c>
      <c r="F21" s="44">
        <f>ROUND(C21*E21*B21,0)</f>
        <v>0</v>
      </c>
      <c r="G21" s="49" t="s">
        <v>73</v>
      </c>
      <c r="H21" s="43">
        <f t="shared" si="3"/>
        <v>0</v>
      </c>
      <c r="I21" s="44">
        <f>F21+H21</f>
        <v>0</v>
      </c>
      <c r="J21" s="7"/>
      <c r="K21" s="7"/>
      <c r="L21" s="7"/>
      <c r="M21" s="59"/>
      <c r="N21" s="59"/>
      <c r="O21" s="6"/>
      <c r="P21" s="6"/>
      <c r="Q21" s="5"/>
    </row>
    <row r="22" spans="1:17">
      <c r="A22" s="70"/>
      <c r="B22" s="70"/>
      <c r="C22" s="72"/>
      <c r="D22" s="72"/>
      <c r="E22" s="32" t="s">
        <v>58</v>
      </c>
      <c r="F22" s="47">
        <f>SUM(F18:F21)</f>
        <v>0</v>
      </c>
      <c r="G22" s="20"/>
      <c r="H22" s="48">
        <f>SUM(H18:H21)</f>
        <v>0</v>
      </c>
      <c r="I22" s="48">
        <f>SUM(I18:I21)</f>
        <v>0</v>
      </c>
      <c r="J22" s="7"/>
      <c r="K22" s="7"/>
      <c r="L22" s="7"/>
      <c r="M22" s="59"/>
      <c r="N22" s="59"/>
      <c r="O22" s="6"/>
      <c r="P22" s="6"/>
      <c r="Q22" s="5"/>
    </row>
    <row r="23" spans="1:17">
      <c r="A23" s="121" t="s">
        <v>74</v>
      </c>
      <c r="B23" s="122"/>
      <c r="C23" s="122"/>
      <c r="D23" s="122"/>
      <c r="E23" s="122"/>
      <c r="F23" s="122"/>
      <c r="G23" s="122"/>
      <c r="H23" s="122"/>
      <c r="I23" s="122"/>
      <c r="J23" s="122"/>
      <c r="K23" s="122"/>
      <c r="L23" s="122"/>
      <c r="M23" s="122"/>
      <c r="N23" s="123"/>
      <c r="O23" s="6"/>
      <c r="P23" s="6"/>
      <c r="Q23" s="5"/>
    </row>
    <row r="24" spans="1:17">
      <c r="A24" s="12"/>
      <c r="B24" s="11"/>
      <c r="C24" s="11"/>
      <c r="D24" s="11"/>
      <c r="E24" s="11"/>
      <c r="F24" s="11"/>
      <c r="G24" s="11"/>
      <c r="H24" s="22"/>
      <c r="I24" s="52">
        <v>0</v>
      </c>
      <c r="J24" s="7"/>
      <c r="K24" s="7"/>
      <c r="L24" s="7"/>
      <c r="M24" s="59"/>
      <c r="N24" s="59"/>
      <c r="O24" s="6"/>
      <c r="P24" s="6"/>
      <c r="Q24" s="5"/>
    </row>
    <row r="25" spans="1:17">
      <c r="A25" s="12"/>
      <c r="B25" s="11"/>
      <c r="C25" s="11"/>
      <c r="D25" s="11"/>
      <c r="E25" s="11"/>
      <c r="F25" s="11"/>
      <c r="G25" s="11"/>
      <c r="H25" s="22"/>
      <c r="I25" s="52">
        <v>0</v>
      </c>
      <c r="J25" s="7"/>
      <c r="K25" s="7"/>
      <c r="L25" s="7"/>
      <c r="M25" s="59"/>
      <c r="N25" s="59"/>
      <c r="O25" s="6"/>
      <c r="P25" s="6"/>
      <c r="Q25" s="5"/>
    </row>
    <row r="26" spans="1:17">
      <c r="A26" s="12"/>
      <c r="B26" s="11"/>
      <c r="C26" s="11"/>
      <c r="D26" s="11"/>
      <c r="E26" s="11"/>
      <c r="F26" s="11"/>
      <c r="G26" s="11"/>
      <c r="H26" s="22"/>
      <c r="I26" s="52">
        <v>0</v>
      </c>
      <c r="J26" s="7"/>
      <c r="K26" s="7"/>
      <c r="L26" s="7"/>
      <c r="M26" s="59"/>
      <c r="N26" s="59"/>
      <c r="O26" s="6"/>
      <c r="P26" s="6"/>
      <c r="Q26" s="5"/>
    </row>
    <row r="27" spans="1:17">
      <c r="A27" s="70"/>
      <c r="B27" s="70"/>
      <c r="C27" s="71"/>
      <c r="D27" s="71"/>
      <c r="E27" s="71"/>
      <c r="F27" s="71"/>
      <c r="G27" s="71"/>
      <c r="H27" s="32" t="s">
        <v>58</v>
      </c>
      <c r="I27" s="53">
        <f>SUM(I24:I26)</f>
        <v>0</v>
      </c>
      <c r="J27" s="7"/>
      <c r="K27" s="7"/>
      <c r="L27" s="7"/>
      <c r="M27" s="59"/>
      <c r="N27" s="59"/>
      <c r="O27" s="6"/>
      <c r="P27" s="6"/>
      <c r="Q27" s="5"/>
    </row>
    <row r="28" spans="1:17">
      <c r="A28" s="121" t="s">
        <v>75</v>
      </c>
      <c r="B28" s="122"/>
      <c r="C28" s="122"/>
      <c r="D28" s="122"/>
      <c r="E28" s="122"/>
      <c r="F28" s="122"/>
      <c r="G28" s="122"/>
      <c r="H28" s="122"/>
      <c r="I28" s="122"/>
      <c r="J28" s="122"/>
      <c r="K28" s="122"/>
      <c r="L28" s="122"/>
      <c r="M28" s="122"/>
      <c r="N28" s="123"/>
      <c r="O28" s="6"/>
      <c r="P28" s="6"/>
      <c r="Q28" s="5"/>
    </row>
    <row r="29" spans="1:17">
      <c r="A29" s="12"/>
      <c r="B29" s="11"/>
      <c r="C29" s="11"/>
      <c r="D29" s="11"/>
      <c r="E29" s="11"/>
      <c r="F29" s="11"/>
      <c r="G29" s="11"/>
      <c r="H29" s="22"/>
      <c r="I29" s="52">
        <v>0</v>
      </c>
      <c r="J29" s="7"/>
      <c r="K29" s="7"/>
      <c r="L29" s="7"/>
      <c r="M29" s="59"/>
      <c r="N29" s="59"/>
      <c r="O29" s="6"/>
      <c r="P29" s="6"/>
      <c r="Q29" s="5"/>
    </row>
    <row r="30" spans="1:17">
      <c r="A30" s="12"/>
      <c r="B30" s="11"/>
      <c r="C30" s="11"/>
      <c r="D30" s="11"/>
      <c r="E30" s="11"/>
      <c r="F30" s="11"/>
      <c r="G30" s="11"/>
      <c r="H30" s="22"/>
      <c r="I30" s="52">
        <v>0</v>
      </c>
      <c r="J30" s="7"/>
      <c r="K30" s="7"/>
      <c r="L30" s="7"/>
      <c r="M30" s="59"/>
      <c r="N30" s="59"/>
      <c r="O30" s="6"/>
      <c r="P30" s="6"/>
      <c r="Q30" s="5"/>
    </row>
    <row r="31" spans="1:17">
      <c r="A31" s="12"/>
      <c r="B31" s="11"/>
      <c r="C31" s="11"/>
      <c r="D31" s="11"/>
      <c r="E31" s="11"/>
      <c r="F31" s="11"/>
      <c r="G31" s="11"/>
      <c r="H31" s="22"/>
      <c r="I31" s="52">
        <v>0</v>
      </c>
      <c r="J31" s="7"/>
      <c r="K31" s="7"/>
      <c r="L31" s="7"/>
      <c r="M31" s="59"/>
      <c r="N31" s="59"/>
      <c r="O31" s="6"/>
      <c r="P31" s="6"/>
      <c r="Q31" s="5"/>
    </row>
    <row r="32" spans="1:17">
      <c r="A32" s="70"/>
      <c r="B32" s="70"/>
      <c r="C32" s="71"/>
      <c r="D32" s="71"/>
      <c r="E32" s="71"/>
      <c r="F32" s="71"/>
      <c r="G32" s="71"/>
      <c r="H32" s="33" t="s">
        <v>58</v>
      </c>
      <c r="I32" s="53">
        <f>SUM(I29:I31)</f>
        <v>0</v>
      </c>
      <c r="J32" s="7"/>
      <c r="K32" s="7"/>
      <c r="L32" s="7"/>
      <c r="M32" s="59"/>
      <c r="N32" s="59"/>
      <c r="O32" s="6"/>
      <c r="P32" s="6"/>
      <c r="Q32" s="5"/>
    </row>
    <row r="33" spans="1:17">
      <c r="A33" s="121" t="s">
        <v>76</v>
      </c>
      <c r="B33" s="122"/>
      <c r="C33" s="122"/>
      <c r="D33" s="122"/>
      <c r="E33" s="122"/>
      <c r="F33" s="122"/>
      <c r="G33" s="122"/>
      <c r="H33" s="122"/>
      <c r="I33" s="122"/>
      <c r="J33" s="122"/>
      <c r="K33" s="122"/>
      <c r="L33" s="122"/>
      <c r="M33" s="122"/>
      <c r="N33" s="123"/>
      <c r="O33" s="6"/>
      <c r="P33" s="6"/>
      <c r="Q33" s="5"/>
    </row>
    <row r="34" spans="1:17">
      <c r="A34" s="12"/>
      <c r="B34" s="11"/>
      <c r="C34" s="11"/>
      <c r="D34" s="11"/>
      <c r="E34" s="11"/>
      <c r="F34" s="11"/>
      <c r="G34" s="11"/>
      <c r="H34" s="22"/>
      <c r="I34" s="52">
        <v>0</v>
      </c>
      <c r="J34" s="7"/>
      <c r="K34" s="7"/>
      <c r="L34" s="7"/>
      <c r="M34" s="59"/>
      <c r="N34" s="59"/>
      <c r="O34" s="6"/>
      <c r="P34" s="6"/>
      <c r="Q34" s="5"/>
    </row>
    <row r="35" spans="1:17">
      <c r="A35" s="12"/>
      <c r="B35" s="11"/>
      <c r="C35" s="11"/>
      <c r="D35" s="11"/>
      <c r="E35" s="11"/>
      <c r="F35" s="11"/>
      <c r="G35" s="11"/>
      <c r="H35" s="22"/>
      <c r="I35" s="52">
        <v>0</v>
      </c>
      <c r="J35" s="7"/>
      <c r="K35" s="7"/>
      <c r="L35" s="7"/>
      <c r="M35" s="59"/>
      <c r="N35" s="59"/>
      <c r="O35" s="6"/>
      <c r="P35" s="6"/>
      <c r="Q35" s="5"/>
    </row>
    <row r="36" spans="1:17">
      <c r="A36" s="12"/>
      <c r="B36" s="11"/>
      <c r="C36" s="11"/>
      <c r="D36" s="11"/>
      <c r="E36" s="11"/>
      <c r="F36" s="11"/>
      <c r="G36" s="11"/>
      <c r="H36" s="22"/>
      <c r="I36" s="52">
        <v>0</v>
      </c>
      <c r="J36" s="7"/>
      <c r="K36" s="7"/>
      <c r="L36" s="7"/>
      <c r="M36" s="59"/>
      <c r="N36" s="59"/>
      <c r="O36" s="6"/>
      <c r="P36" s="6"/>
      <c r="Q36" s="5"/>
    </row>
    <row r="37" spans="1:17">
      <c r="A37" s="70"/>
      <c r="B37" s="70"/>
      <c r="C37" s="68"/>
      <c r="D37" s="68"/>
      <c r="E37" s="68"/>
      <c r="F37" s="68"/>
      <c r="G37" s="68"/>
      <c r="H37" s="33" t="s">
        <v>58</v>
      </c>
      <c r="I37" s="53">
        <f>SUM(I34:I36)</f>
        <v>0</v>
      </c>
      <c r="J37" s="64"/>
      <c r="K37" s="67"/>
      <c r="L37" s="67"/>
      <c r="M37" s="68"/>
      <c r="N37" s="68"/>
      <c r="O37" s="6"/>
      <c r="P37" s="6"/>
      <c r="Q37" s="5"/>
    </row>
    <row r="38" spans="1:17" ht="14.1" customHeight="1" thickBot="1">
      <c r="A38" s="70"/>
      <c r="B38" s="70"/>
      <c r="C38" s="70"/>
      <c r="D38" s="70"/>
      <c r="E38" s="70"/>
      <c r="F38" s="70"/>
      <c r="G38" s="70"/>
      <c r="H38" s="136"/>
      <c r="I38" s="137"/>
      <c r="J38" s="65"/>
      <c r="K38" s="66"/>
      <c r="L38" s="66"/>
      <c r="M38" s="70"/>
      <c r="N38" s="70"/>
      <c r="P38" s="6"/>
      <c r="Q38" s="5"/>
    </row>
    <row r="39" spans="1:17" ht="15" customHeight="1">
      <c r="A39" s="134" t="s">
        <v>77</v>
      </c>
      <c r="B39" s="135"/>
      <c r="C39" s="135"/>
      <c r="D39" s="135"/>
      <c r="E39" s="135"/>
      <c r="F39" s="135"/>
      <c r="G39" s="135"/>
      <c r="H39" s="33" t="s">
        <v>58</v>
      </c>
      <c r="I39" s="53">
        <f>I16+I22+I27+I32+I37</f>
        <v>0</v>
      </c>
      <c r="J39" s="66"/>
      <c r="K39" s="223" t="s">
        <v>103</v>
      </c>
      <c r="L39" s="224"/>
      <c r="M39" s="224"/>
      <c r="N39" s="225"/>
      <c r="P39" s="6"/>
      <c r="Q39" s="5"/>
    </row>
    <row r="40" spans="1:17">
      <c r="A40" s="70"/>
      <c r="B40" s="70"/>
      <c r="C40" s="70"/>
      <c r="D40" s="70"/>
      <c r="E40" s="70"/>
      <c r="F40" s="70"/>
      <c r="G40" s="70"/>
      <c r="H40" s="136"/>
      <c r="I40" s="137"/>
      <c r="J40" s="66"/>
      <c r="K40" s="226"/>
      <c r="L40" s="227"/>
      <c r="M40" s="227"/>
      <c r="N40" s="228"/>
      <c r="P40" s="6"/>
      <c r="Q40" s="5"/>
    </row>
    <row r="41" spans="1:17" ht="16.2" thickBot="1">
      <c r="A41" s="134" t="s">
        <v>78</v>
      </c>
      <c r="B41" s="135"/>
      <c r="C41" s="135"/>
      <c r="D41" s="135"/>
      <c r="E41" s="135"/>
      <c r="F41" s="135"/>
      <c r="G41" s="135"/>
      <c r="H41" s="149" t="s">
        <v>79</v>
      </c>
      <c r="I41" s="150"/>
      <c r="J41" s="66"/>
      <c r="K41" s="142" t="s">
        <v>80</v>
      </c>
      <c r="L41" s="138"/>
      <c r="M41" s="29" t="s">
        <v>81</v>
      </c>
      <c r="N41" s="30" t="s">
        <v>82</v>
      </c>
      <c r="P41" s="6"/>
      <c r="Q41" s="5"/>
    </row>
    <row r="42" spans="1:17" ht="15" thickTop="1">
      <c r="A42" s="181" t="s">
        <v>83</v>
      </c>
      <c r="B42" s="182">
        <f>IF($G$2-VLOOKUP($H$50,$J$51:$L$72,3,FALSE)&lt;0,$B$44,ROUND((1-($G$2-VLOOKUP($H$50,$J$51:$L$72,3,FALSE))/($G$2+1-$C$2))*$B$44,0))</f>
        <v>0</v>
      </c>
      <c r="C42" s="153"/>
      <c r="D42" s="153"/>
      <c r="E42" s="133" t="s">
        <v>84</v>
      </c>
      <c r="F42" s="155">
        <f>VLOOKUP($H$50,$J$51:$K$72,2,FALSE)</f>
        <v>0.5</v>
      </c>
      <c r="G42" s="156"/>
      <c r="H42" s="33"/>
      <c r="I42" s="53">
        <f>ROUND(B42*F42,0)</f>
        <v>0</v>
      </c>
      <c r="J42" s="66"/>
      <c r="K42" s="139" t="s">
        <v>85</v>
      </c>
      <c r="L42" s="111"/>
      <c r="M42" s="169">
        <v>1257.6199999999999</v>
      </c>
      <c r="N42" s="170">
        <v>628.82000000000005</v>
      </c>
      <c r="P42" s="6"/>
      <c r="Q42" s="5"/>
    </row>
    <row r="43" spans="1:17">
      <c r="A43" s="173" t="s">
        <v>86</v>
      </c>
      <c r="B43" s="182">
        <f>B44-B42</f>
        <v>0</v>
      </c>
      <c r="C43" s="174"/>
      <c r="D43" s="174"/>
      <c r="E43" s="133" t="s">
        <v>84</v>
      </c>
      <c r="F43" s="175">
        <f>VLOOKUP($H$50+1,$J$51:$K$72,2,FALSE)</f>
        <v>0.5</v>
      </c>
      <c r="G43" s="175"/>
      <c r="H43" s="33"/>
      <c r="I43" s="53">
        <f>ROUND(B43*F43,0)</f>
        <v>0</v>
      </c>
      <c r="J43" s="66"/>
      <c r="K43" s="140" t="s">
        <v>87</v>
      </c>
      <c r="L43" s="112"/>
      <c r="M43" s="189">
        <v>901.6</v>
      </c>
      <c r="N43" s="190">
        <v>450.8</v>
      </c>
      <c r="P43" s="6"/>
      <c r="Q43" s="5"/>
    </row>
    <row r="44" spans="1:17">
      <c r="A44" s="179" t="s">
        <v>88</v>
      </c>
      <c r="B44" s="183">
        <f>I39</f>
        <v>0</v>
      </c>
      <c r="C44" s="71"/>
      <c r="D44" s="71"/>
      <c r="E44" s="71"/>
      <c r="F44" s="71"/>
      <c r="G44" s="71"/>
      <c r="H44" s="180" t="s">
        <v>89</v>
      </c>
      <c r="I44" s="53">
        <f>I42+I43</f>
        <v>0</v>
      </c>
      <c r="J44" s="66"/>
      <c r="K44" s="140" t="s">
        <v>90</v>
      </c>
      <c r="L44" s="112"/>
      <c r="M44" s="189">
        <v>1029.06</v>
      </c>
      <c r="N44" s="190">
        <v>514.54</v>
      </c>
      <c r="O44" s="2"/>
      <c r="P44" s="6"/>
      <c r="Q44" s="5"/>
    </row>
    <row r="45" spans="1:17" ht="15" thickBot="1">
      <c r="A45" s="179"/>
      <c r="B45" s="69"/>
      <c r="C45" s="71"/>
      <c r="D45" s="71"/>
      <c r="E45" s="71"/>
      <c r="F45" s="71"/>
      <c r="G45" s="71"/>
      <c r="H45" s="74"/>
      <c r="I45" s="69"/>
      <c r="J45" s="66"/>
      <c r="K45" s="141" t="s">
        <v>91</v>
      </c>
      <c r="L45" s="113"/>
      <c r="M45" s="191">
        <v>675.16</v>
      </c>
      <c r="N45" s="192">
        <v>337.58</v>
      </c>
      <c r="O45" s="2"/>
      <c r="P45" s="6"/>
      <c r="Q45" s="5"/>
    </row>
    <row r="46" spans="1:17" ht="15.6">
      <c r="A46" s="114" t="s">
        <v>92</v>
      </c>
      <c r="B46" s="115"/>
      <c r="C46" s="115"/>
      <c r="D46" s="115"/>
      <c r="E46" s="115"/>
      <c r="F46" s="115"/>
      <c r="G46" s="115"/>
      <c r="H46" s="115"/>
      <c r="I46" s="116"/>
      <c r="J46" s="66"/>
      <c r="K46" s="66"/>
      <c r="L46" s="66"/>
      <c r="M46" s="70"/>
      <c r="N46" s="70"/>
      <c r="O46" s="2"/>
      <c r="P46" s="2"/>
    </row>
    <row r="47" spans="1:17">
      <c r="A47" s="132" t="s">
        <v>93</v>
      </c>
      <c r="B47" s="152">
        <f>SUMIF(L7:L10,"M",I7:I10)+SUMIF(L12:L15,"M",I12:I15)+SUMIF(L18:L21,"M",I18:I21)+SUMIF(L24:L26,"M",I24:I26)+SUMIF(L29:L31,"M",I29:I31)+SUMIF(L34:L36,"M",I34:I36)+IF(I41="M",I44,0)</f>
        <v>0</v>
      </c>
      <c r="C47" s="153"/>
      <c r="D47" s="153"/>
      <c r="E47" s="133" t="s">
        <v>94</v>
      </c>
      <c r="F47" s="154">
        <f>SUMIF(L7:L10,"V",I7:I10)+SUMIF(L12:L15,"V",I12:I15)+SUMIF(L18:L21,"V",I18:I21)+SUMIF(L24:L26,"V",I24:I26)+SUMIF(L29:L31,"V",I29:I31)+SUMIF(L34:L36,"V",I34:I36)+IF(I41="V",I44,0)</f>
        <v>0</v>
      </c>
      <c r="G47" s="151"/>
      <c r="H47" s="33" t="s">
        <v>58</v>
      </c>
      <c r="I47" s="53">
        <f>I39+I44</f>
        <v>0</v>
      </c>
      <c r="J47" s="66"/>
      <c r="K47" s="66"/>
      <c r="L47" s="66"/>
      <c r="M47" s="70"/>
      <c r="N47" s="70"/>
    </row>
    <row r="48" spans="1:17" hidden="1">
      <c r="A48" s="70"/>
      <c r="B48" s="70"/>
      <c r="C48" s="70"/>
      <c r="D48" s="70"/>
      <c r="E48" s="70"/>
      <c r="F48" s="70"/>
      <c r="G48" s="70"/>
      <c r="H48" s="136"/>
      <c r="I48" s="137"/>
      <c r="J48" s="66"/>
      <c r="K48" s="66"/>
      <c r="L48" s="66"/>
      <c r="M48" s="70"/>
      <c r="N48" s="70"/>
    </row>
    <row r="49" spans="1:12" hidden="1"/>
    <row r="50" spans="1:12" hidden="1">
      <c r="G50" s="176" t="s">
        <v>95</v>
      </c>
      <c r="H50" s="177">
        <f>IF(MONTH(C2)&lt;9,YEAR(C2),YEAR(C2)+1)</f>
        <v>2025</v>
      </c>
      <c r="I50" s="177"/>
      <c r="J50" s="176" t="s">
        <v>96</v>
      </c>
      <c r="K50" s="176" t="s">
        <v>97</v>
      </c>
      <c r="L50" s="176" t="s">
        <v>60</v>
      </c>
    </row>
    <row r="51" spans="1:12" hidden="1">
      <c r="G51" s="177"/>
      <c r="H51" s="177"/>
      <c r="I51" s="177"/>
      <c r="J51" s="177">
        <v>2011</v>
      </c>
      <c r="K51" s="177">
        <v>0.47</v>
      </c>
      <c r="L51" s="178">
        <f>DATE(J51,8,31)</f>
        <v>40786</v>
      </c>
    </row>
    <row r="52" spans="1:12" hidden="1">
      <c r="B52" s="13"/>
      <c r="G52" s="177"/>
      <c r="H52" s="177"/>
      <c r="I52" s="177"/>
      <c r="J52" s="177">
        <v>2012</v>
      </c>
      <c r="K52" s="177">
        <v>0.47</v>
      </c>
      <c r="L52" s="178">
        <f t="shared" ref="L52:L72" si="4">DATE(J52,8,31)</f>
        <v>41152</v>
      </c>
    </row>
    <row r="53" spans="1:12" hidden="1">
      <c r="A53" s="14"/>
      <c r="B53" s="15"/>
      <c r="C53" s="15"/>
      <c r="D53" s="15"/>
      <c r="G53" s="177"/>
      <c r="H53" s="177"/>
      <c r="I53" s="177"/>
      <c r="J53" s="177">
        <v>2013</v>
      </c>
      <c r="K53" s="177">
        <v>0.47</v>
      </c>
      <c r="L53" s="178">
        <f t="shared" si="4"/>
        <v>41517</v>
      </c>
    </row>
    <row r="54" spans="1:12" hidden="1">
      <c r="A54" s="16"/>
      <c r="B54" s="17"/>
      <c r="C54" s="17"/>
      <c r="D54" s="17"/>
      <c r="G54" s="177"/>
      <c r="H54" s="177"/>
      <c r="I54" s="177"/>
      <c r="J54" s="177">
        <v>2014</v>
      </c>
      <c r="K54" s="177">
        <v>0.47</v>
      </c>
      <c r="L54" s="178">
        <f t="shared" si="4"/>
        <v>41882</v>
      </c>
    </row>
    <row r="55" spans="1:12" hidden="1">
      <c r="G55" s="177"/>
      <c r="H55" s="177"/>
      <c r="I55" s="177"/>
      <c r="J55" s="177">
        <v>2015</v>
      </c>
      <c r="K55" s="177">
        <v>0.47</v>
      </c>
      <c r="L55" s="178">
        <f t="shared" si="4"/>
        <v>42247</v>
      </c>
    </row>
    <row r="56" spans="1:12" hidden="1">
      <c r="G56" s="177"/>
      <c r="H56" s="177"/>
      <c r="I56" s="177"/>
      <c r="J56" s="177">
        <v>2016</v>
      </c>
      <c r="K56" s="177">
        <v>0.47</v>
      </c>
      <c r="L56" s="178">
        <f t="shared" si="4"/>
        <v>42613</v>
      </c>
    </row>
    <row r="57" spans="1:12" hidden="1">
      <c r="B57" s="13"/>
      <c r="G57" s="177"/>
      <c r="H57" s="177"/>
      <c r="I57" s="177"/>
      <c r="J57" s="177">
        <v>2017</v>
      </c>
      <c r="K57" s="177">
        <v>0.47</v>
      </c>
      <c r="L57" s="178">
        <f t="shared" si="4"/>
        <v>42978</v>
      </c>
    </row>
    <row r="58" spans="1:12" hidden="1">
      <c r="A58" s="14"/>
      <c r="B58" s="15"/>
      <c r="C58" s="15"/>
      <c r="D58" s="15"/>
      <c r="G58" s="177"/>
      <c r="H58" s="177"/>
      <c r="I58" s="177"/>
      <c r="J58" s="177">
        <v>2018</v>
      </c>
      <c r="K58" s="177">
        <v>0.47</v>
      </c>
      <c r="L58" s="178">
        <f t="shared" si="4"/>
        <v>43343</v>
      </c>
    </row>
    <row r="59" spans="1:12" hidden="1">
      <c r="A59" s="16"/>
      <c r="B59" s="17"/>
      <c r="C59" s="17"/>
      <c r="D59" s="17"/>
      <c r="G59" s="177"/>
      <c r="H59" s="177"/>
      <c r="I59" s="177"/>
      <c r="J59" s="177">
        <v>2019</v>
      </c>
      <c r="K59" s="177">
        <v>0.49</v>
      </c>
      <c r="L59" s="178">
        <f t="shared" si="4"/>
        <v>43708</v>
      </c>
    </row>
    <row r="60" spans="1:12" hidden="1">
      <c r="G60" s="177"/>
      <c r="H60" s="177"/>
      <c r="I60" s="177"/>
      <c r="J60" s="177">
        <v>2020</v>
      </c>
      <c r="K60" s="177">
        <v>0.495</v>
      </c>
      <c r="L60" s="178">
        <f t="shared" si="4"/>
        <v>44074</v>
      </c>
    </row>
    <row r="61" spans="1:12" hidden="1">
      <c r="G61" s="177"/>
      <c r="H61" s="177"/>
      <c r="I61" s="177"/>
      <c r="J61" s="177">
        <v>2021</v>
      </c>
      <c r="K61" s="177">
        <v>0.5</v>
      </c>
      <c r="L61" s="178">
        <f t="shared" si="4"/>
        <v>44439</v>
      </c>
    </row>
    <row r="62" spans="1:12" hidden="1">
      <c r="G62" s="177"/>
      <c r="H62" s="177"/>
      <c r="I62" s="177"/>
      <c r="J62" s="177">
        <v>2022</v>
      </c>
      <c r="K62" s="177">
        <v>0.5</v>
      </c>
      <c r="L62" s="178">
        <f t="shared" si="4"/>
        <v>44804</v>
      </c>
    </row>
    <row r="63" spans="1:12" hidden="1">
      <c r="G63" s="177"/>
      <c r="H63" s="177"/>
      <c r="I63" s="177"/>
      <c r="J63" s="177">
        <v>2023</v>
      </c>
      <c r="K63" s="177">
        <v>0.5</v>
      </c>
      <c r="L63" s="178">
        <f t="shared" si="4"/>
        <v>45169</v>
      </c>
    </row>
    <row r="64" spans="1:12" hidden="1">
      <c r="G64" s="177"/>
      <c r="H64" s="177"/>
      <c r="I64" s="177"/>
      <c r="J64" s="177">
        <v>2024</v>
      </c>
      <c r="K64" s="177">
        <v>0.5</v>
      </c>
      <c r="L64" s="178">
        <f t="shared" si="4"/>
        <v>45535</v>
      </c>
    </row>
    <row r="65" spans="7:12" hidden="1">
      <c r="G65" s="177"/>
      <c r="H65" s="177"/>
      <c r="I65" s="177"/>
      <c r="J65" s="177">
        <v>2025</v>
      </c>
      <c r="K65" s="177">
        <v>0.5</v>
      </c>
      <c r="L65" s="178">
        <f t="shared" si="4"/>
        <v>45900</v>
      </c>
    </row>
    <row r="66" spans="7:12" hidden="1">
      <c r="G66" s="177"/>
      <c r="H66" s="177"/>
      <c r="I66" s="177"/>
      <c r="J66" s="177">
        <v>2026</v>
      </c>
      <c r="K66" s="177">
        <v>0.5</v>
      </c>
      <c r="L66" s="178">
        <f t="shared" si="4"/>
        <v>46265</v>
      </c>
    </row>
    <row r="67" spans="7:12" hidden="1">
      <c r="G67" s="177"/>
      <c r="H67" s="177"/>
      <c r="I67" s="177"/>
      <c r="J67" s="177">
        <v>2027</v>
      </c>
      <c r="K67" s="177">
        <v>0.5</v>
      </c>
      <c r="L67" s="178">
        <f t="shared" si="4"/>
        <v>46630</v>
      </c>
    </row>
    <row r="68" spans="7:12" hidden="1">
      <c r="G68" s="177"/>
      <c r="H68" s="177"/>
      <c r="I68" s="177"/>
      <c r="J68" s="177">
        <v>2028</v>
      </c>
      <c r="K68" s="177">
        <v>0.5</v>
      </c>
      <c r="L68" s="178">
        <f t="shared" si="4"/>
        <v>46996</v>
      </c>
    </row>
    <row r="69" spans="7:12" hidden="1">
      <c r="G69" s="177"/>
      <c r="H69" s="177"/>
      <c r="I69" s="177"/>
      <c r="J69" s="177">
        <v>2029</v>
      </c>
      <c r="K69" s="177">
        <v>0.5</v>
      </c>
      <c r="L69" s="178">
        <f t="shared" si="4"/>
        <v>47361</v>
      </c>
    </row>
    <row r="70" spans="7:12" hidden="1">
      <c r="G70" s="177"/>
      <c r="H70" s="177"/>
      <c r="I70" s="177"/>
      <c r="J70" s="177">
        <v>2030</v>
      </c>
      <c r="K70" s="177">
        <v>0.5</v>
      </c>
      <c r="L70" s="178">
        <f t="shared" si="4"/>
        <v>47726</v>
      </c>
    </row>
    <row r="71" spans="7:12" hidden="1">
      <c r="G71" s="177"/>
      <c r="H71" s="177"/>
      <c r="I71" s="177"/>
      <c r="J71" s="177">
        <v>2031</v>
      </c>
      <c r="K71" s="177">
        <v>0.5</v>
      </c>
      <c r="L71" s="178">
        <f t="shared" si="4"/>
        <v>48091</v>
      </c>
    </row>
    <row r="72" spans="7:12" hidden="1">
      <c r="G72" s="177"/>
      <c r="H72" s="177"/>
      <c r="I72" s="177"/>
      <c r="J72" s="177">
        <v>2032</v>
      </c>
      <c r="K72" s="177">
        <v>0.5</v>
      </c>
      <c r="L72" s="178">
        <f t="shared" si="4"/>
        <v>48457</v>
      </c>
    </row>
  </sheetData>
  <mergeCells count="7">
    <mergeCell ref="C2:E2"/>
    <mergeCell ref="G2:H2"/>
    <mergeCell ref="K39:N40"/>
    <mergeCell ref="A3:N3"/>
    <mergeCell ref="A4:K4"/>
    <mergeCell ref="A6:B6"/>
    <mergeCell ref="E6:I6"/>
  </mergeCells>
  <phoneticPr fontId="17" type="noConversion"/>
  <conditionalFormatting sqref="L7:L10 L12:L15 L18:L21 L24:L26 L29:L31 L34:L36">
    <cfRule type="expression" dxfId="7" priority="2">
      <formula>NOT(OR($L7="M",$L7="V",$I$41="M",$I$41="V"))</formula>
    </cfRule>
  </conditionalFormatting>
  <conditionalFormatting sqref="I41">
    <cfRule type="expression" dxfId="6" priority="1">
      <formula>NOT(OR($L41="M",$L41="V",$I$41="M",$I$41="V"))</formula>
    </cfRule>
  </conditionalFormatting>
  <pageMargins left="0.5" right="0.2" top="0.35" bottom="0.25" header="0.3" footer="0.3"/>
  <pageSetup scale="82" orientation="landscape" r:id="rId1"/>
  <headerFooter scaleWithDoc="0" alignWithMargins="0"/>
  <legacy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2"/>
  <sheetViews>
    <sheetView topLeftCell="D25" workbookViewId="0">
      <selection activeCell="K41" sqref="K41"/>
    </sheetView>
  </sheetViews>
  <sheetFormatPr defaultColWidth="8.88671875" defaultRowHeight="14.4"/>
  <cols>
    <col min="1" max="1" width="22.44140625" customWidth="1"/>
    <col min="2" max="2" width="14.33203125" customWidth="1"/>
    <col min="3" max="4" width="9.44140625" customWidth="1"/>
    <col min="5" max="5" width="10.109375" customWidth="1"/>
    <col min="6" max="6" width="14.33203125" customWidth="1"/>
    <col min="7" max="7" width="10.5546875" customWidth="1"/>
    <col min="8" max="8" width="9.44140625" style="23" customWidth="1"/>
    <col min="9" max="9" width="14.33203125" style="54" customWidth="1"/>
    <col min="10" max="11" width="10.109375" style="13" customWidth="1"/>
    <col min="12" max="12" width="6.33203125" style="13" customWidth="1"/>
    <col min="13" max="13" width="12.109375" customWidth="1"/>
    <col min="14" max="14" width="14.44140625" customWidth="1"/>
  </cols>
  <sheetData>
    <row r="1" spans="1:17" s="25" customFormat="1" ht="6" customHeight="1">
      <c r="A1" s="27"/>
      <c r="B1" s="27"/>
      <c r="C1" s="27"/>
      <c r="D1" s="27"/>
      <c r="E1" s="27"/>
      <c r="F1" s="27"/>
      <c r="G1" s="27"/>
      <c r="H1" s="27"/>
      <c r="I1" s="50"/>
      <c r="J1" s="27"/>
      <c r="K1" s="27"/>
      <c r="L1" s="27"/>
      <c r="M1" s="27"/>
      <c r="N1" s="27"/>
      <c r="O1"/>
    </row>
    <row r="2" spans="1:17" s="25" customFormat="1" ht="15.6">
      <c r="A2" s="171" t="s">
        <v>101</v>
      </c>
      <c r="B2" s="172" t="s">
        <v>23</v>
      </c>
      <c r="C2" s="221">
        <f>'Per 2'!G2+1</f>
        <v>45901</v>
      </c>
      <c r="D2" s="221"/>
      <c r="E2" s="222"/>
      <c r="F2" s="172" t="s">
        <v>24</v>
      </c>
      <c r="G2" s="221">
        <f>EDATE(C2,12)-1</f>
        <v>46265</v>
      </c>
      <c r="H2" s="222"/>
      <c r="I2" s="171"/>
      <c r="J2" s="171"/>
      <c r="K2" s="157"/>
      <c r="L2" s="28"/>
      <c r="M2" s="27"/>
      <c r="N2" s="26" t="s">
        <v>102</v>
      </c>
    </row>
    <row r="3" spans="1:17" ht="6.9" customHeight="1" thickBot="1">
      <c r="A3" s="229"/>
      <c r="B3" s="229"/>
      <c r="C3" s="229"/>
      <c r="D3" s="229"/>
      <c r="E3" s="229"/>
      <c r="F3" s="229"/>
      <c r="G3" s="229"/>
      <c r="H3" s="229"/>
      <c r="I3" s="230"/>
      <c r="J3" s="230"/>
      <c r="K3" s="230"/>
      <c r="L3" s="230"/>
      <c r="M3" s="230"/>
      <c r="N3" s="230"/>
      <c r="O3" s="5"/>
      <c r="P3" s="5"/>
      <c r="Q3" s="5"/>
    </row>
    <row r="4" spans="1:17" ht="31.5" customHeight="1" thickBot="1">
      <c r="A4" s="234" t="s">
        <v>47</v>
      </c>
      <c r="B4" s="235"/>
      <c r="C4" s="235"/>
      <c r="D4" s="235"/>
      <c r="E4" s="235"/>
      <c r="F4" s="235"/>
      <c r="G4" s="235"/>
      <c r="H4" s="235"/>
      <c r="I4" s="235"/>
      <c r="J4" s="235"/>
      <c r="K4" s="236"/>
      <c r="L4" s="158"/>
      <c r="M4" s="55" t="s">
        <v>48</v>
      </c>
      <c r="N4" s="56" t="s">
        <v>49</v>
      </c>
      <c r="O4" s="5"/>
      <c r="P4" s="5"/>
      <c r="Q4" s="5"/>
    </row>
    <row r="5" spans="1:17" ht="58.2" customHeight="1">
      <c r="A5" s="34" t="s">
        <v>31</v>
      </c>
      <c r="B5" s="35" t="s">
        <v>51</v>
      </c>
      <c r="C5" s="35" t="s">
        <v>52</v>
      </c>
      <c r="D5" s="35" t="s">
        <v>53</v>
      </c>
      <c r="E5" s="35" t="s">
        <v>54</v>
      </c>
      <c r="F5" s="35" t="s">
        <v>55</v>
      </c>
      <c r="G5" s="36" t="s">
        <v>56</v>
      </c>
      <c r="H5" s="37" t="s">
        <v>57</v>
      </c>
      <c r="I5" s="51" t="s">
        <v>58</v>
      </c>
      <c r="J5" s="41" t="s">
        <v>59</v>
      </c>
      <c r="K5" s="41" t="s">
        <v>60</v>
      </c>
      <c r="L5" s="41" t="s">
        <v>61</v>
      </c>
      <c r="M5" s="57" t="s">
        <v>62</v>
      </c>
      <c r="N5" s="57" t="s">
        <v>63</v>
      </c>
      <c r="O5" s="6"/>
      <c r="P5" s="6"/>
      <c r="Q5" s="5"/>
    </row>
    <row r="6" spans="1:17">
      <c r="A6" s="231" t="s">
        <v>64</v>
      </c>
      <c r="B6" s="232"/>
      <c r="C6" s="38"/>
      <c r="D6" s="38"/>
      <c r="E6" s="233"/>
      <c r="F6" s="233"/>
      <c r="G6" s="233"/>
      <c r="H6" s="233"/>
      <c r="I6" s="233"/>
      <c r="J6" s="39"/>
      <c r="K6" s="39"/>
      <c r="L6" s="39"/>
      <c r="M6" s="58"/>
      <c r="N6" s="60"/>
      <c r="O6" s="6"/>
      <c r="P6" s="16" t="s">
        <v>65</v>
      </c>
      <c r="Q6" s="5"/>
    </row>
    <row r="7" spans="1:17">
      <c r="A7" s="3" t="str">
        <f>IF('Per 2'!A7="","",'Per 2'!A7)</f>
        <v/>
      </c>
      <c r="B7" s="7">
        <v>0</v>
      </c>
      <c r="C7" s="8">
        <v>0</v>
      </c>
      <c r="D7" s="194">
        <f>B7*C7</f>
        <v>0</v>
      </c>
      <c r="E7" s="44">
        <f>ROUND(1.03*'Per 2'!E7,0)</f>
        <v>0</v>
      </c>
      <c r="F7" s="44">
        <f>ROUND(E7/9*C7*B7,0)</f>
        <v>0</v>
      </c>
      <c r="G7" s="42">
        <f>IF('Per 2'!G7="","",'Per 2'!G7)</f>
        <v>0</v>
      </c>
      <c r="H7" s="43">
        <f>ROUND(F7*0.18+G7*C7*B7,0)</f>
        <v>0</v>
      </c>
      <c r="I7" s="44">
        <f>F7+H7</f>
        <v>0</v>
      </c>
      <c r="J7" s="19"/>
      <c r="K7" s="19"/>
      <c r="L7" s="19"/>
      <c r="M7" s="59"/>
      <c r="N7" s="59"/>
      <c r="O7" s="6"/>
      <c r="P7" s="6" t="s">
        <v>66</v>
      </c>
      <c r="Q7" s="5"/>
    </row>
    <row r="8" spans="1:17">
      <c r="A8" s="3" t="str">
        <f>IF('Per 2'!A8="","",'Per 2'!A8)</f>
        <v/>
      </c>
      <c r="B8" s="7">
        <v>0</v>
      </c>
      <c r="C8" s="8">
        <v>0</v>
      </c>
      <c r="D8" s="194">
        <f t="shared" ref="D8:D10" si="0">B8*C8</f>
        <v>0</v>
      </c>
      <c r="E8" s="44">
        <f>ROUND(1.03*'Per 2'!E8,0)</f>
        <v>0</v>
      </c>
      <c r="F8" s="44">
        <f>ROUND(E8/9*C8*B8,0)</f>
        <v>0</v>
      </c>
      <c r="G8" s="42">
        <f>IF('Per 2'!G8="","",'Per 2'!G8)</f>
        <v>0</v>
      </c>
      <c r="H8" s="43">
        <f>ROUND(F8*0.18+G8*C8*B8,0)</f>
        <v>0</v>
      </c>
      <c r="I8" s="44">
        <f>F8+H8</f>
        <v>0</v>
      </c>
      <c r="J8" s="19"/>
      <c r="K8" s="19"/>
      <c r="L8" s="19"/>
      <c r="M8" s="59"/>
      <c r="N8" s="59"/>
      <c r="O8" s="6"/>
      <c r="P8" s="6" t="s">
        <v>67</v>
      </c>
      <c r="Q8" s="5"/>
    </row>
    <row r="9" spans="1:17">
      <c r="A9" s="3" t="str">
        <f>IF('Per 2'!A9="","",'Per 2'!A9)</f>
        <v/>
      </c>
      <c r="B9" s="7">
        <v>0</v>
      </c>
      <c r="C9" s="8">
        <v>0</v>
      </c>
      <c r="D9" s="194">
        <f t="shared" si="0"/>
        <v>0</v>
      </c>
      <c r="E9" s="44">
        <f>ROUND(1.03*'Per 2'!E9,0)</f>
        <v>0</v>
      </c>
      <c r="F9" s="44">
        <f>ROUND(E9/9*C9*B9,0)</f>
        <v>0</v>
      </c>
      <c r="G9" s="42">
        <f>IF('Per 2'!G9="","",'Per 2'!G9)</f>
        <v>0</v>
      </c>
      <c r="H9" s="43">
        <f>ROUND(F9*0.18+G9*C9*B9,0)</f>
        <v>0</v>
      </c>
      <c r="I9" s="44">
        <f>F9+H9</f>
        <v>0</v>
      </c>
      <c r="J9" s="19"/>
      <c r="K9" s="19"/>
      <c r="L9" s="19"/>
      <c r="M9" s="59"/>
      <c r="N9" s="59"/>
      <c r="O9" s="6"/>
      <c r="P9" s="6"/>
      <c r="Q9" s="5"/>
    </row>
    <row r="10" spans="1:17">
      <c r="A10" s="3" t="str">
        <f>IF('Per 2'!A10="","",'Per 2'!A10)</f>
        <v/>
      </c>
      <c r="B10" s="9">
        <v>0</v>
      </c>
      <c r="C10" s="8">
        <v>0</v>
      </c>
      <c r="D10" s="194">
        <f t="shared" si="0"/>
        <v>0</v>
      </c>
      <c r="E10" s="44">
        <f>ROUND(1.03*'Per 2'!E10,0)</f>
        <v>0</v>
      </c>
      <c r="F10" s="44">
        <f>ROUND(E10/9*C10*B10,0)</f>
        <v>0</v>
      </c>
      <c r="G10" s="42">
        <f>IF('Per 2'!G10="","",'Per 2'!G10)</f>
        <v>0</v>
      </c>
      <c r="H10" s="43">
        <f>ROUND(F10*0.18+G10*C10*B10,0)</f>
        <v>0</v>
      </c>
      <c r="I10" s="44">
        <f>F10+H10</f>
        <v>0</v>
      </c>
      <c r="J10" s="7"/>
      <c r="K10" s="7"/>
      <c r="L10" s="7"/>
      <c r="M10" s="59"/>
      <c r="N10" s="59"/>
      <c r="O10" s="6"/>
      <c r="P10" s="6"/>
      <c r="Q10" s="5"/>
    </row>
    <row r="11" spans="1:17">
      <c r="A11" s="40" t="s">
        <v>68</v>
      </c>
      <c r="B11" s="117"/>
      <c r="C11" s="117"/>
      <c r="D11" s="117"/>
      <c r="E11" s="117"/>
      <c r="F11" s="117"/>
      <c r="G11" s="117"/>
      <c r="H11" s="117"/>
      <c r="I11" s="117"/>
      <c r="J11" s="117"/>
      <c r="K11" s="117"/>
      <c r="L11" s="117"/>
      <c r="M11" s="117"/>
      <c r="N11" s="118"/>
      <c r="O11" s="6"/>
      <c r="P11" s="6"/>
      <c r="Q11" s="5"/>
    </row>
    <row r="12" spans="1:17">
      <c r="A12" s="3" t="str">
        <f>IF('Per 2'!A12="","",'Per 2'!A12)</f>
        <v/>
      </c>
      <c r="B12" s="9">
        <v>0</v>
      </c>
      <c r="C12" s="8">
        <v>0</v>
      </c>
      <c r="D12" s="194">
        <f>B12*C12</f>
        <v>0</v>
      </c>
      <c r="E12" s="44">
        <f>ROUND(1.03*'Per 2'!E12,0)</f>
        <v>0</v>
      </c>
      <c r="F12" s="44">
        <f>ROUND(E12/12*C12*B12,0)</f>
        <v>0</v>
      </c>
      <c r="G12" s="42">
        <f>IF('Per 2'!G12="","",'Per 2'!G12)</f>
        <v>0</v>
      </c>
      <c r="H12" s="43">
        <f>ROUND(F12*0.18+G12*C12*B12,0)</f>
        <v>0</v>
      </c>
      <c r="I12" s="44">
        <f>F12+H12</f>
        <v>0</v>
      </c>
      <c r="J12" s="7"/>
      <c r="K12" s="7"/>
      <c r="L12" s="7"/>
      <c r="M12" s="59"/>
      <c r="N12" s="59"/>
      <c r="O12" s="6"/>
      <c r="P12" s="6"/>
      <c r="Q12" s="5"/>
    </row>
    <row r="13" spans="1:17">
      <c r="A13" s="3" t="str">
        <f>IF('Per 2'!A13="","",'Per 2'!A13)</f>
        <v/>
      </c>
      <c r="B13" s="9">
        <v>0</v>
      </c>
      <c r="C13" s="8">
        <v>0</v>
      </c>
      <c r="D13" s="194">
        <f t="shared" ref="D13:D15" si="1">B13*C13</f>
        <v>0</v>
      </c>
      <c r="E13" s="44">
        <f>ROUND(1.03*'Per 2'!E13,0)</f>
        <v>0</v>
      </c>
      <c r="F13" s="44">
        <f>ROUND(E13/12*C13*B13,0)</f>
        <v>0</v>
      </c>
      <c r="G13" s="42">
        <f>IF('Per 2'!G13="","",'Per 2'!G13)</f>
        <v>0</v>
      </c>
      <c r="H13" s="43">
        <f>ROUND(F13*0.18+G13*C13*B13,0)</f>
        <v>0</v>
      </c>
      <c r="I13" s="44">
        <f>F13+H13</f>
        <v>0</v>
      </c>
      <c r="J13" s="7"/>
      <c r="K13" s="7"/>
      <c r="L13" s="7"/>
      <c r="M13" s="59"/>
      <c r="N13" s="59"/>
      <c r="O13" s="6"/>
      <c r="P13" s="6"/>
      <c r="Q13" s="5"/>
    </row>
    <row r="14" spans="1:17">
      <c r="A14" s="3" t="str">
        <f>IF('Per 2'!A14="","",'Per 2'!A14)</f>
        <v/>
      </c>
      <c r="B14" s="9">
        <v>0</v>
      </c>
      <c r="C14" s="8">
        <v>0</v>
      </c>
      <c r="D14" s="194">
        <f t="shared" si="1"/>
        <v>0</v>
      </c>
      <c r="E14" s="44">
        <f>ROUND(1.03*'Per 2'!E14,0)</f>
        <v>0</v>
      </c>
      <c r="F14" s="44">
        <f>ROUND(E14/12*C14*B14,0)</f>
        <v>0</v>
      </c>
      <c r="G14" s="42">
        <f>IF('Per 2'!G14="","",'Per 2'!G14)</f>
        <v>0</v>
      </c>
      <c r="H14" s="43">
        <f>ROUND(F14*0.18+G14*C14*B14,0)</f>
        <v>0</v>
      </c>
      <c r="I14" s="44">
        <f>F14+H14</f>
        <v>0</v>
      </c>
      <c r="J14" s="7"/>
      <c r="K14" s="7"/>
      <c r="L14" s="7"/>
      <c r="M14" s="59"/>
      <c r="N14" s="59"/>
      <c r="O14" s="6"/>
      <c r="P14" s="6"/>
      <c r="Q14" s="5"/>
    </row>
    <row r="15" spans="1:17">
      <c r="A15" s="3" t="str">
        <f>IF('Per 2'!A15="","",'Per 2'!A15)</f>
        <v/>
      </c>
      <c r="B15" s="9">
        <v>0</v>
      </c>
      <c r="C15" s="8">
        <v>0</v>
      </c>
      <c r="D15" s="194">
        <f t="shared" si="1"/>
        <v>0</v>
      </c>
      <c r="E15" s="44">
        <f>ROUND(1.03*'Per 2'!E15,0)</f>
        <v>0</v>
      </c>
      <c r="F15" s="44">
        <f>ROUND(E15/12*C15*B15,0)</f>
        <v>0</v>
      </c>
      <c r="G15" s="42">
        <f>IF('Per 2'!G15="","",'Per 2'!G15)</f>
        <v>0</v>
      </c>
      <c r="H15" s="43">
        <f>ROUND(F15*0.18+G15*C15*B15,0)</f>
        <v>0</v>
      </c>
      <c r="I15" s="44">
        <f>F15+H15</f>
        <v>0</v>
      </c>
      <c r="J15" s="7"/>
      <c r="K15" s="7"/>
      <c r="L15" s="7"/>
      <c r="M15" s="59"/>
      <c r="N15" s="59"/>
      <c r="O15" s="6"/>
      <c r="P15" s="6"/>
      <c r="Q15" s="5"/>
    </row>
    <row r="16" spans="1:17">
      <c r="A16" s="70"/>
      <c r="B16" s="70"/>
      <c r="C16" s="73"/>
      <c r="D16" s="193"/>
      <c r="E16" s="31" t="s">
        <v>58</v>
      </c>
      <c r="F16" s="45">
        <f>SUM(F7:F10,F12:F15)</f>
        <v>0</v>
      </c>
      <c r="G16" s="21"/>
      <c r="H16" s="46">
        <f>SUM(H7:H10,H12:H15)</f>
        <v>0</v>
      </c>
      <c r="I16" s="46">
        <f>SUM(I7:I10,I12:I15)</f>
        <v>0</v>
      </c>
      <c r="J16" s="7"/>
      <c r="K16" s="7"/>
      <c r="L16" s="7"/>
      <c r="M16" s="59"/>
      <c r="N16" s="59"/>
      <c r="O16" s="6"/>
      <c r="P16" s="6"/>
      <c r="Q16" s="5"/>
    </row>
    <row r="17" spans="1:17">
      <c r="A17" s="40" t="s">
        <v>69</v>
      </c>
      <c r="B17" s="61" t="s">
        <v>70</v>
      </c>
      <c r="C17" s="62" t="s">
        <v>71</v>
      </c>
      <c r="D17" s="62"/>
      <c r="E17" s="63" t="s">
        <v>72</v>
      </c>
      <c r="F17" s="119"/>
      <c r="G17" s="119"/>
      <c r="H17" s="119"/>
      <c r="I17" s="119"/>
      <c r="J17" s="119"/>
      <c r="K17" s="119"/>
      <c r="L17" s="119"/>
      <c r="M17" s="119"/>
      <c r="N17" s="120"/>
      <c r="O17" s="6"/>
      <c r="P17" s="6"/>
      <c r="Q17" s="5"/>
    </row>
    <row r="18" spans="1:17">
      <c r="A18" s="4" t="str">
        <f>IF('Per 2'!A18="","",'Per 2'!A18)</f>
        <v/>
      </c>
      <c r="B18" s="1">
        <v>0</v>
      </c>
      <c r="C18" s="10">
        <v>0</v>
      </c>
      <c r="D18" s="10">
        <f>(B18*C18)/173.33</f>
        <v>0</v>
      </c>
      <c r="E18" s="42">
        <f>ROUND(1.03*'Per 2'!E18,0)</f>
        <v>0</v>
      </c>
      <c r="F18" s="44">
        <f>ROUND(C18*E18*B18,0)</f>
        <v>0</v>
      </c>
      <c r="G18" s="18" t="s">
        <v>73</v>
      </c>
      <c r="H18" s="43">
        <f>ROUND(F18*0.08,0)</f>
        <v>0</v>
      </c>
      <c r="I18" s="44">
        <f>F18+H18</f>
        <v>0</v>
      </c>
      <c r="J18" s="7"/>
      <c r="K18" s="7"/>
      <c r="L18" s="7"/>
      <c r="M18" s="59"/>
      <c r="N18" s="59"/>
      <c r="O18" s="6"/>
      <c r="P18" s="6"/>
      <c r="Q18" s="5"/>
    </row>
    <row r="19" spans="1:17">
      <c r="A19" s="4" t="str">
        <f>IF('Per 2'!A19="","",'Per 2'!A19)</f>
        <v/>
      </c>
      <c r="B19" s="1">
        <v>0</v>
      </c>
      <c r="C19" s="10">
        <v>0</v>
      </c>
      <c r="D19" s="10">
        <f t="shared" ref="D19:D21" si="2">(B19*C19)/173.33</f>
        <v>0</v>
      </c>
      <c r="E19" s="42">
        <f>ROUND(1.03*'Per 2'!E19,0)</f>
        <v>0</v>
      </c>
      <c r="F19" s="44">
        <f>ROUND(C19*E19*B19,0)</f>
        <v>0</v>
      </c>
      <c r="G19" s="18" t="s">
        <v>73</v>
      </c>
      <c r="H19" s="43">
        <f t="shared" ref="H19:H21" si="3">ROUND(F19*0.08,0)</f>
        <v>0</v>
      </c>
      <c r="I19" s="44">
        <f>F19+H19</f>
        <v>0</v>
      </c>
      <c r="J19" s="7"/>
      <c r="K19" s="7"/>
      <c r="L19" s="7"/>
      <c r="M19" s="59"/>
      <c r="N19" s="59"/>
      <c r="O19" s="6"/>
      <c r="P19" s="6"/>
      <c r="Q19" s="5"/>
    </row>
    <row r="20" spans="1:17">
      <c r="A20" s="4" t="str">
        <f>IF('Per 2'!A20="","",'Per 2'!A20)</f>
        <v/>
      </c>
      <c r="B20" s="1">
        <v>0</v>
      </c>
      <c r="C20" s="10">
        <v>0</v>
      </c>
      <c r="D20" s="10">
        <f t="shared" si="2"/>
        <v>0</v>
      </c>
      <c r="E20" s="42">
        <f>ROUND(1.03*'Per 2'!E20,0)</f>
        <v>0</v>
      </c>
      <c r="F20" s="44">
        <f>ROUND(C20*E20*B20,0)</f>
        <v>0</v>
      </c>
      <c r="G20" s="18" t="s">
        <v>73</v>
      </c>
      <c r="H20" s="43">
        <f t="shared" si="3"/>
        <v>0</v>
      </c>
      <c r="I20" s="44">
        <f>F20+H20</f>
        <v>0</v>
      </c>
      <c r="J20" s="7"/>
      <c r="K20" s="7"/>
      <c r="L20" s="7"/>
      <c r="M20" s="59"/>
      <c r="N20" s="59"/>
      <c r="O20" s="6"/>
      <c r="P20" s="6"/>
      <c r="Q20" s="5"/>
    </row>
    <row r="21" spans="1:17">
      <c r="A21" s="4" t="str">
        <f>IF('Per 2'!A21="","",'Per 2'!A21)</f>
        <v/>
      </c>
      <c r="B21" s="1">
        <v>0</v>
      </c>
      <c r="C21" s="10">
        <v>0</v>
      </c>
      <c r="D21" s="10">
        <f t="shared" si="2"/>
        <v>0</v>
      </c>
      <c r="E21" s="42">
        <f>ROUND(1.03*'Per 2'!E21,0)</f>
        <v>0</v>
      </c>
      <c r="F21" s="44">
        <f>ROUND(C21*E21*B21,0)</f>
        <v>0</v>
      </c>
      <c r="G21" s="49" t="s">
        <v>73</v>
      </c>
      <c r="H21" s="43">
        <f t="shared" si="3"/>
        <v>0</v>
      </c>
      <c r="I21" s="44">
        <f>F21+H21</f>
        <v>0</v>
      </c>
      <c r="J21" s="7"/>
      <c r="K21" s="7"/>
      <c r="L21" s="7"/>
      <c r="M21" s="59"/>
      <c r="N21" s="59"/>
      <c r="O21" s="6"/>
      <c r="P21" s="6"/>
      <c r="Q21" s="5"/>
    </row>
    <row r="22" spans="1:17">
      <c r="A22" s="70"/>
      <c r="B22" s="70"/>
      <c r="C22" s="72"/>
      <c r="D22" s="72"/>
      <c r="E22" s="32" t="s">
        <v>58</v>
      </c>
      <c r="F22" s="47">
        <f>SUM(F18:F21)</f>
        <v>0</v>
      </c>
      <c r="G22" s="20"/>
      <c r="H22" s="48">
        <f>SUM(H18:H21)</f>
        <v>0</v>
      </c>
      <c r="I22" s="48">
        <f>SUM(I18:I21)</f>
        <v>0</v>
      </c>
      <c r="J22" s="7"/>
      <c r="K22" s="7"/>
      <c r="L22" s="7"/>
      <c r="M22" s="59"/>
      <c r="N22" s="59"/>
      <c r="O22" s="6"/>
      <c r="P22" s="6"/>
      <c r="Q22" s="5"/>
    </row>
    <row r="23" spans="1:17">
      <c r="A23" s="121" t="s">
        <v>74</v>
      </c>
      <c r="B23" s="122"/>
      <c r="C23" s="122"/>
      <c r="D23" s="122"/>
      <c r="E23" s="122"/>
      <c r="F23" s="122"/>
      <c r="G23" s="122"/>
      <c r="H23" s="122"/>
      <c r="I23" s="122"/>
      <c r="J23" s="122"/>
      <c r="K23" s="122"/>
      <c r="L23" s="122"/>
      <c r="M23" s="122"/>
      <c r="N23" s="123"/>
      <c r="O23" s="6"/>
      <c r="P23" s="6"/>
      <c r="Q23" s="5"/>
    </row>
    <row r="24" spans="1:17">
      <c r="A24" s="12"/>
      <c r="B24" s="11"/>
      <c r="C24" s="11"/>
      <c r="D24" s="11"/>
      <c r="E24" s="11"/>
      <c r="F24" s="11"/>
      <c r="G24" s="11"/>
      <c r="H24" s="22"/>
      <c r="I24" s="52">
        <v>0</v>
      </c>
      <c r="J24" s="7"/>
      <c r="K24" s="7"/>
      <c r="L24" s="7"/>
      <c r="M24" s="59"/>
      <c r="N24" s="59"/>
      <c r="O24" s="6"/>
      <c r="P24" s="6"/>
      <c r="Q24" s="5"/>
    </row>
    <row r="25" spans="1:17">
      <c r="A25" s="12"/>
      <c r="B25" s="11"/>
      <c r="C25" s="11"/>
      <c r="D25" s="11"/>
      <c r="E25" s="11"/>
      <c r="F25" s="11"/>
      <c r="G25" s="11"/>
      <c r="H25" s="22"/>
      <c r="I25" s="52">
        <v>0</v>
      </c>
      <c r="J25" s="7"/>
      <c r="K25" s="7"/>
      <c r="L25" s="7"/>
      <c r="M25" s="59"/>
      <c r="N25" s="59"/>
      <c r="O25" s="6"/>
      <c r="P25" s="6"/>
      <c r="Q25" s="5"/>
    </row>
    <row r="26" spans="1:17">
      <c r="A26" s="12"/>
      <c r="B26" s="11"/>
      <c r="C26" s="11"/>
      <c r="D26" s="11"/>
      <c r="E26" s="11"/>
      <c r="F26" s="11"/>
      <c r="G26" s="11"/>
      <c r="H26" s="22"/>
      <c r="I26" s="52">
        <v>0</v>
      </c>
      <c r="J26" s="7"/>
      <c r="K26" s="7"/>
      <c r="L26" s="7"/>
      <c r="M26" s="59"/>
      <c r="N26" s="59"/>
      <c r="O26" s="6"/>
      <c r="P26" s="6"/>
      <c r="Q26" s="5"/>
    </row>
    <row r="27" spans="1:17">
      <c r="A27" s="70"/>
      <c r="B27" s="70"/>
      <c r="C27" s="71"/>
      <c r="D27" s="71"/>
      <c r="E27" s="71"/>
      <c r="F27" s="71"/>
      <c r="G27" s="71"/>
      <c r="H27" s="32" t="s">
        <v>58</v>
      </c>
      <c r="I27" s="53">
        <f>SUM(I24:I26)</f>
        <v>0</v>
      </c>
      <c r="J27" s="7"/>
      <c r="K27" s="7"/>
      <c r="L27" s="7"/>
      <c r="M27" s="59"/>
      <c r="N27" s="59"/>
      <c r="O27" s="6"/>
      <c r="P27" s="6"/>
      <c r="Q27" s="5"/>
    </row>
    <row r="28" spans="1:17">
      <c r="A28" s="121" t="s">
        <v>75</v>
      </c>
      <c r="B28" s="122"/>
      <c r="C28" s="122"/>
      <c r="D28" s="122"/>
      <c r="E28" s="122"/>
      <c r="F28" s="122"/>
      <c r="G28" s="122"/>
      <c r="H28" s="122"/>
      <c r="I28" s="122"/>
      <c r="J28" s="122"/>
      <c r="K28" s="122"/>
      <c r="L28" s="122"/>
      <c r="M28" s="122"/>
      <c r="N28" s="123"/>
      <c r="O28" s="6"/>
      <c r="P28" s="6"/>
      <c r="Q28" s="5"/>
    </row>
    <row r="29" spans="1:17">
      <c r="A29" s="12"/>
      <c r="B29" s="11"/>
      <c r="C29" s="11"/>
      <c r="D29" s="11"/>
      <c r="E29" s="11"/>
      <c r="F29" s="11"/>
      <c r="G29" s="11"/>
      <c r="H29" s="22"/>
      <c r="I29" s="52">
        <v>0</v>
      </c>
      <c r="J29" s="7"/>
      <c r="K29" s="7"/>
      <c r="L29" s="7"/>
      <c r="M29" s="59"/>
      <c r="N29" s="59"/>
      <c r="O29" s="6"/>
      <c r="P29" s="6"/>
      <c r="Q29" s="5"/>
    </row>
    <row r="30" spans="1:17">
      <c r="A30" s="12"/>
      <c r="B30" s="11"/>
      <c r="C30" s="11"/>
      <c r="D30" s="11"/>
      <c r="E30" s="11"/>
      <c r="F30" s="11"/>
      <c r="G30" s="11"/>
      <c r="H30" s="22"/>
      <c r="I30" s="52">
        <v>0</v>
      </c>
      <c r="J30" s="7"/>
      <c r="K30" s="7"/>
      <c r="L30" s="7"/>
      <c r="M30" s="59"/>
      <c r="N30" s="59"/>
      <c r="O30" s="6"/>
      <c r="P30" s="6"/>
      <c r="Q30" s="5"/>
    </row>
    <row r="31" spans="1:17">
      <c r="A31" s="12"/>
      <c r="B31" s="11"/>
      <c r="C31" s="11"/>
      <c r="D31" s="11"/>
      <c r="E31" s="11"/>
      <c r="F31" s="11"/>
      <c r="G31" s="11"/>
      <c r="H31" s="22"/>
      <c r="I31" s="52">
        <v>0</v>
      </c>
      <c r="J31" s="7"/>
      <c r="K31" s="7"/>
      <c r="L31" s="7"/>
      <c r="M31" s="59"/>
      <c r="N31" s="59"/>
      <c r="O31" s="6"/>
      <c r="P31" s="6"/>
      <c r="Q31" s="5"/>
    </row>
    <row r="32" spans="1:17">
      <c r="A32" s="70"/>
      <c r="B32" s="70"/>
      <c r="C32" s="71"/>
      <c r="D32" s="71"/>
      <c r="E32" s="71"/>
      <c r="F32" s="71"/>
      <c r="G32" s="71"/>
      <c r="H32" s="33" t="s">
        <v>58</v>
      </c>
      <c r="I32" s="53">
        <f>SUM(I29:I31)</f>
        <v>0</v>
      </c>
      <c r="J32" s="7"/>
      <c r="K32" s="7"/>
      <c r="L32" s="7"/>
      <c r="M32" s="59"/>
      <c r="N32" s="59"/>
      <c r="O32" s="6"/>
      <c r="P32" s="6"/>
      <c r="Q32" s="5"/>
    </row>
    <row r="33" spans="1:17">
      <c r="A33" s="121" t="s">
        <v>76</v>
      </c>
      <c r="B33" s="122"/>
      <c r="C33" s="122"/>
      <c r="D33" s="122"/>
      <c r="E33" s="122"/>
      <c r="F33" s="122"/>
      <c r="G33" s="122"/>
      <c r="H33" s="122"/>
      <c r="I33" s="122"/>
      <c r="J33" s="122"/>
      <c r="K33" s="122"/>
      <c r="L33" s="122"/>
      <c r="M33" s="122"/>
      <c r="N33" s="123"/>
      <c r="O33" s="6"/>
      <c r="P33" s="6"/>
      <c r="Q33" s="5"/>
    </row>
    <row r="34" spans="1:17">
      <c r="A34" s="12"/>
      <c r="B34" s="11"/>
      <c r="C34" s="11"/>
      <c r="D34" s="11"/>
      <c r="E34" s="11"/>
      <c r="F34" s="11"/>
      <c r="G34" s="11"/>
      <c r="H34" s="22"/>
      <c r="I34" s="52">
        <v>0</v>
      </c>
      <c r="J34" s="7"/>
      <c r="K34" s="7"/>
      <c r="L34" s="7"/>
      <c r="M34" s="59"/>
      <c r="N34" s="59"/>
      <c r="O34" s="6"/>
      <c r="P34" s="6"/>
      <c r="Q34" s="5"/>
    </row>
    <row r="35" spans="1:17">
      <c r="A35" s="12"/>
      <c r="B35" s="11"/>
      <c r="C35" s="11"/>
      <c r="D35" s="11"/>
      <c r="E35" s="11"/>
      <c r="F35" s="11"/>
      <c r="G35" s="11"/>
      <c r="H35" s="22"/>
      <c r="I35" s="52">
        <v>0</v>
      </c>
      <c r="J35" s="7"/>
      <c r="K35" s="7"/>
      <c r="L35" s="7"/>
      <c r="M35" s="59"/>
      <c r="N35" s="59"/>
      <c r="O35" s="6"/>
      <c r="P35" s="6"/>
      <c r="Q35" s="5"/>
    </row>
    <row r="36" spans="1:17">
      <c r="A36" s="12"/>
      <c r="B36" s="11"/>
      <c r="C36" s="11"/>
      <c r="D36" s="11"/>
      <c r="E36" s="11"/>
      <c r="F36" s="11"/>
      <c r="G36" s="11"/>
      <c r="H36" s="22"/>
      <c r="I36" s="52">
        <v>0</v>
      </c>
      <c r="J36" s="7"/>
      <c r="K36" s="7"/>
      <c r="L36" s="7"/>
      <c r="M36" s="59"/>
      <c r="N36" s="59"/>
      <c r="O36" s="6"/>
      <c r="P36" s="6"/>
      <c r="Q36" s="5"/>
    </row>
    <row r="37" spans="1:17">
      <c r="A37" s="70"/>
      <c r="B37" s="70"/>
      <c r="C37" s="68"/>
      <c r="D37" s="68"/>
      <c r="E37" s="68"/>
      <c r="F37" s="68"/>
      <c r="G37" s="68"/>
      <c r="H37" s="33" t="s">
        <v>58</v>
      </c>
      <c r="I37" s="53">
        <f>SUM(I34:I36)</f>
        <v>0</v>
      </c>
      <c r="J37" s="64"/>
      <c r="K37" s="67"/>
      <c r="L37" s="67"/>
      <c r="M37" s="68"/>
      <c r="N37" s="68"/>
      <c r="O37" s="6"/>
      <c r="P37" s="6"/>
      <c r="Q37" s="5"/>
    </row>
    <row r="38" spans="1:17" ht="14.1" customHeight="1" thickBot="1">
      <c r="A38" s="70"/>
      <c r="B38" s="70"/>
      <c r="C38" s="70"/>
      <c r="D38" s="70"/>
      <c r="E38" s="70"/>
      <c r="F38" s="70"/>
      <c r="G38" s="70"/>
      <c r="H38" s="136"/>
      <c r="I38" s="137"/>
      <c r="J38" s="65"/>
      <c r="K38" s="66"/>
      <c r="L38" s="66"/>
      <c r="M38" s="70"/>
      <c r="N38" s="70"/>
      <c r="P38" s="6"/>
      <c r="Q38" s="5"/>
    </row>
    <row r="39" spans="1:17" ht="15" customHeight="1">
      <c r="A39" s="134" t="s">
        <v>77</v>
      </c>
      <c r="B39" s="135"/>
      <c r="C39" s="135"/>
      <c r="D39" s="135"/>
      <c r="E39" s="135"/>
      <c r="F39" s="135"/>
      <c r="G39" s="135"/>
      <c r="H39" s="33" t="s">
        <v>58</v>
      </c>
      <c r="I39" s="53">
        <f>I16+I22+I27+I32+I37</f>
        <v>0</v>
      </c>
      <c r="J39" s="66"/>
      <c r="K39" s="223" t="s">
        <v>106</v>
      </c>
      <c r="L39" s="224"/>
      <c r="M39" s="224"/>
      <c r="N39" s="225"/>
      <c r="P39" s="6"/>
      <c r="Q39" s="5"/>
    </row>
    <row r="40" spans="1:17">
      <c r="A40" s="70"/>
      <c r="B40" s="70"/>
      <c r="C40" s="70"/>
      <c r="D40" s="70"/>
      <c r="E40" s="70"/>
      <c r="F40" s="70"/>
      <c r="G40" s="70"/>
      <c r="H40" s="136"/>
      <c r="I40" s="137"/>
      <c r="J40" s="66"/>
      <c r="K40" s="226"/>
      <c r="L40" s="227"/>
      <c r="M40" s="227"/>
      <c r="N40" s="228"/>
      <c r="P40" s="6"/>
      <c r="Q40" s="5"/>
    </row>
    <row r="41" spans="1:17" ht="16.2" thickBot="1">
      <c r="A41" s="134" t="s">
        <v>78</v>
      </c>
      <c r="B41" s="135"/>
      <c r="C41" s="135"/>
      <c r="D41" s="135"/>
      <c r="E41" s="135"/>
      <c r="F41" s="135"/>
      <c r="G41" s="135"/>
      <c r="H41" s="149" t="s">
        <v>79</v>
      </c>
      <c r="I41" s="150"/>
      <c r="J41" s="66"/>
      <c r="K41" s="142" t="s">
        <v>80</v>
      </c>
      <c r="L41" s="138"/>
      <c r="M41" s="29" t="s">
        <v>81</v>
      </c>
      <c r="N41" s="30" t="s">
        <v>82</v>
      </c>
      <c r="P41" s="6"/>
      <c r="Q41" s="5"/>
    </row>
    <row r="42" spans="1:17" ht="15" thickTop="1">
      <c r="A42" s="181" t="s">
        <v>83</v>
      </c>
      <c r="B42" s="182">
        <f>IF($G$2-VLOOKUP($H$50,$J$51:$L$72,3,FALSE)&lt;0,$B$44,ROUND((1-($G$2-VLOOKUP($H$50,$J$51:$L$72,3,FALSE))/($G$2+1-$C$2))*$B$44,0))</f>
        <v>0</v>
      </c>
      <c r="C42" s="153"/>
      <c r="D42" s="153"/>
      <c r="E42" s="133" t="s">
        <v>84</v>
      </c>
      <c r="F42" s="155">
        <f>VLOOKUP($H$50,$J$51:$K$72,2,FALSE)</f>
        <v>0.5</v>
      </c>
      <c r="G42" s="156"/>
      <c r="H42" s="33"/>
      <c r="I42" s="53">
        <f>ROUND(B42*F42,0)</f>
        <v>0</v>
      </c>
      <c r="J42" s="66"/>
      <c r="K42" s="139" t="s">
        <v>85</v>
      </c>
      <c r="L42" s="111"/>
      <c r="M42" s="169">
        <v>1257.6199999999999</v>
      </c>
      <c r="N42" s="170">
        <v>628.82000000000005</v>
      </c>
      <c r="P42" s="6"/>
      <c r="Q42" s="5"/>
    </row>
    <row r="43" spans="1:17">
      <c r="A43" s="173" t="s">
        <v>86</v>
      </c>
      <c r="B43" s="182">
        <f>B44-B42</f>
        <v>0</v>
      </c>
      <c r="C43" s="174"/>
      <c r="D43" s="174"/>
      <c r="E43" s="133" t="s">
        <v>84</v>
      </c>
      <c r="F43" s="175">
        <f>VLOOKUP($H$50+1,$J$51:$K$72,2,FALSE)</f>
        <v>0.5</v>
      </c>
      <c r="G43" s="175"/>
      <c r="H43" s="33"/>
      <c r="I43" s="53">
        <f>ROUND(B43*F43,0)</f>
        <v>0</v>
      </c>
      <c r="J43" s="66"/>
      <c r="K43" s="140" t="s">
        <v>87</v>
      </c>
      <c r="L43" s="112"/>
      <c r="M43" s="189">
        <v>901.6</v>
      </c>
      <c r="N43" s="190">
        <v>450.8</v>
      </c>
      <c r="P43" s="6"/>
      <c r="Q43" s="5"/>
    </row>
    <row r="44" spans="1:17">
      <c r="A44" s="179" t="s">
        <v>88</v>
      </c>
      <c r="B44" s="183">
        <f>I39</f>
        <v>0</v>
      </c>
      <c r="C44" s="71"/>
      <c r="D44" s="71"/>
      <c r="E44" s="71"/>
      <c r="F44" s="71"/>
      <c r="G44" s="71"/>
      <c r="H44" s="180" t="s">
        <v>89</v>
      </c>
      <c r="I44" s="53">
        <f>I42+I43</f>
        <v>0</v>
      </c>
      <c r="J44" s="66"/>
      <c r="K44" s="140" t="s">
        <v>90</v>
      </c>
      <c r="L44" s="112"/>
      <c r="M44" s="189">
        <v>1029.06</v>
      </c>
      <c r="N44" s="190">
        <v>514.54</v>
      </c>
      <c r="O44" s="2"/>
      <c r="P44" s="6"/>
      <c r="Q44" s="5"/>
    </row>
    <row r="45" spans="1:17" ht="15" thickBot="1">
      <c r="A45" s="179"/>
      <c r="B45" s="69"/>
      <c r="C45" s="71"/>
      <c r="D45" s="71"/>
      <c r="E45" s="71"/>
      <c r="F45" s="71"/>
      <c r="G45" s="71"/>
      <c r="H45" s="74"/>
      <c r="I45" s="69"/>
      <c r="J45" s="66"/>
      <c r="K45" s="141" t="s">
        <v>91</v>
      </c>
      <c r="L45" s="113"/>
      <c r="M45" s="191">
        <v>675.16</v>
      </c>
      <c r="N45" s="192">
        <v>337.58</v>
      </c>
      <c r="O45" s="2"/>
      <c r="P45" s="6"/>
      <c r="Q45" s="5"/>
    </row>
    <row r="46" spans="1:17" ht="15.6">
      <c r="A46" s="114" t="s">
        <v>92</v>
      </c>
      <c r="B46" s="115"/>
      <c r="C46" s="115"/>
      <c r="D46" s="115"/>
      <c r="E46" s="115"/>
      <c r="F46" s="115"/>
      <c r="G46" s="115"/>
      <c r="H46" s="115"/>
      <c r="I46" s="116"/>
      <c r="J46" s="66"/>
      <c r="K46" s="66"/>
      <c r="L46" s="66"/>
      <c r="M46" s="70"/>
      <c r="N46" s="70"/>
      <c r="O46" s="2"/>
      <c r="P46" s="2"/>
    </row>
    <row r="47" spans="1:17">
      <c r="A47" s="132" t="s">
        <v>93</v>
      </c>
      <c r="B47" s="152">
        <f>SUMIF(L7:L10,"M",I7:I10)+SUMIF(L12:L15,"M",I12:I15)+SUMIF(L18:L21,"M",I18:I21)+SUMIF(L24:L26,"M",I24:I26)+SUMIF(L29:L31,"M",I29:I31)+SUMIF(L34:L36,"M",I34:I36)+IF(I41="M",I44,0)</f>
        <v>0</v>
      </c>
      <c r="C47" s="153"/>
      <c r="D47" s="153"/>
      <c r="E47" s="133" t="s">
        <v>94</v>
      </c>
      <c r="F47" s="154">
        <f>SUMIF(L7:L10,"V",I7:I10)+SUMIF(L12:L15,"V",I12:I15)+SUMIF(L18:L21,"V",I18:I21)+SUMIF(L24:L26,"V",I24:I26)+SUMIF(L29:L31,"V",I29:I31)+SUMIF(L34:L36,"V",I34:I36)+IF(I41="V",I44,0)</f>
        <v>0</v>
      </c>
      <c r="G47" s="151"/>
      <c r="H47" s="33" t="s">
        <v>58</v>
      </c>
      <c r="I47" s="53">
        <f>I39+I44</f>
        <v>0</v>
      </c>
      <c r="J47" s="66"/>
      <c r="K47" s="66"/>
      <c r="L47" s="66"/>
      <c r="M47" s="70"/>
      <c r="N47" s="70"/>
    </row>
    <row r="48" spans="1:17" hidden="1">
      <c r="A48" s="70"/>
      <c r="B48" s="70"/>
      <c r="C48" s="70"/>
      <c r="D48" s="70"/>
      <c r="E48" s="70"/>
      <c r="F48" s="70"/>
      <c r="G48" s="70"/>
      <c r="H48" s="136"/>
      <c r="I48" s="137"/>
      <c r="J48" s="66"/>
      <c r="K48" s="66"/>
      <c r="L48" s="66"/>
      <c r="M48" s="70"/>
      <c r="N48" s="70"/>
    </row>
    <row r="49" spans="1:12" hidden="1"/>
    <row r="50" spans="1:12" hidden="1">
      <c r="G50" s="176" t="s">
        <v>95</v>
      </c>
      <c r="H50" s="177">
        <f>IF(MONTH(C2)&lt;9,YEAR(C2),YEAR(C2)+1)</f>
        <v>2026</v>
      </c>
      <c r="I50" s="177"/>
      <c r="J50" s="176" t="s">
        <v>96</v>
      </c>
      <c r="K50" s="176" t="s">
        <v>97</v>
      </c>
      <c r="L50" s="176" t="s">
        <v>60</v>
      </c>
    </row>
    <row r="51" spans="1:12" hidden="1">
      <c r="G51" s="177"/>
      <c r="H51" s="177"/>
      <c r="I51" s="177"/>
      <c r="J51" s="177">
        <v>2011</v>
      </c>
      <c r="K51" s="177">
        <v>0.47</v>
      </c>
      <c r="L51" s="178">
        <f>DATE(J51,8,31)</f>
        <v>40786</v>
      </c>
    </row>
    <row r="52" spans="1:12" hidden="1">
      <c r="B52" s="13"/>
      <c r="G52" s="177"/>
      <c r="H52" s="177"/>
      <c r="I52" s="177"/>
      <c r="J52" s="177">
        <v>2012</v>
      </c>
      <c r="K52" s="177">
        <v>0.47</v>
      </c>
      <c r="L52" s="178">
        <f t="shared" ref="L52:L72" si="4">DATE(J52,8,31)</f>
        <v>41152</v>
      </c>
    </row>
    <row r="53" spans="1:12" hidden="1">
      <c r="A53" s="14"/>
      <c r="B53" s="15"/>
      <c r="C53" s="15"/>
      <c r="D53" s="15"/>
      <c r="G53" s="177"/>
      <c r="H53" s="177"/>
      <c r="I53" s="177"/>
      <c r="J53" s="177">
        <v>2013</v>
      </c>
      <c r="K53" s="177">
        <v>0.47</v>
      </c>
      <c r="L53" s="178">
        <f t="shared" si="4"/>
        <v>41517</v>
      </c>
    </row>
    <row r="54" spans="1:12" hidden="1">
      <c r="A54" s="16"/>
      <c r="B54" s="17"/>
      <c r="C54" s="17"/>
      <c r="D54" s="17"/>
      <c r="G54" s="177"/>
      <c r="H54" s="177"/>
      <c r="I54" s="177"/>
      <c r="J54" s="177">
        <v>2014</v>
      </c>
      <c r="K54" s="177">
        <v>0.47</v>
      </c>
      <c r="L54" s="178">
        <f t="shared" si="4"/>
        <v>41882</v>
      </c>
    </row>
    <row r="55" spans="1:12" hidden="1">
      <c r="G55" s="177"/>
      <c r="H55" s="177"/>
      <c r="I55" s="177"/>
      <c r="J55" s="177">
        <v>2015</v>
      </c>
      <c r="K55" s="177">
        <v>0.47</v>
      </c>
      <c r="L55" s="178">
        <f t="shared" si="4"/>
        <v>42247</v>
      </c>
    </row>
    <row r="56" spans="1:12" hidden="1">
      <c r="G56" s="177"/>
      <c r="H56" s="177"/>
      <c r="I56" s="177"/>
      <c r="J56" s="177">
        <v>2016</v>
      </c>
      <c r="K56" s="177">
        <v>0.47</v>
      </c>
      <c r="L56" s="178">
        <f t="shared" si="4"/>
        <v>42613</v>
      </c>
    </row>
    <row r="57" spans="1:12" hidden="1">
      <c r="G57" s="177"/>
      <c r="H57" s="177"/>
      <c r="I57" s="177"/>
      <c r="J57" s="177">
        <v>2017</v>
      </c>
      <c r="K57" s="177">
        <v>0.47</v>
      </c>
      <c r="L57" s="178">
        <f t="shared" si="4"/>
        <v>42978</v>
      </c>
    </row>
    <row r="58" spans="1:12" hidden="1">
      <c r="G58" s="177"/>
      <c r="H58" s="177"/>
      <c r="I58" s="177"/>
      <c r="J58" s="177">
        <v>2018</v>
      </c>
      <c r="K58" s="177">
        <v>0.47</v>
      </c>
      <c r="L58" s="178">
        <f t="shared" si="4"/>
        <v>43343</v>
      </c>
    </row>
    <row r="59" spans="1:12" hidden="1">
      <c r="G59" s="177"/>
      <c r="H59" s="177"/>
      <c r="I59" s="177"/>
      <c r="J59" s="177">
        <v>2019</v>
      </c>
      <c r="K59" s="177">
        <v>0.49</v>
      </c>
      <c r="L59" s="178">
        <f t="shared" si="4"/>
        <v>43708</v>
      </c>
    </row>
    <row r="60" spans="1:12" hidden="1">
      <c r="G60" s="177"/>
      <c r="H60" s="177"/>
      <c r="I60" s="177"/>
      <c r="J60" s="177">
        <v>2020</v>
      </c>
      <c r="K60" s="177">
        <v>0.495</v>
      </c>
      <c r="L60" s="178">
        <f t="shared" si="4"/>
        <v>44074</v>
      </c>
    </row>
    <row r="61" spans="1:12" hidden="1">
      <c r="G61" s="177"/>
      <c r="H61" s="177"/>
      <c r="I61" s="177"/>
      <c r="J61" s="177">
        <v>2021</v>
      </c>
      <c r="K61" s="177">
        <v>0.5</v>
      </c>
      <c r="L61" s="178">
        <f t="shared" si="4"/>
        <v>44439</v>
      </c>
    </row>
    <row r="62" spans="1:12" hidden="1">
      <c r="G62" s="177"/>
      <c r="H62" s="177"/>
      <c r="I62" s="177"/>
      <c r="J62" s="177">
        <v>2022</v>
      </c>
      <c r="K62" s="177">
        <v>0.5</v>
      </c>
      <c r="L62" s="178">
        <f t="shared" si="4"/>
        <v>44804</v>
      </c>
    </row>
    <row r="63" spans="1:12" hidden="1">
      <c r="G63" s="177"/>
      <c r="H63" s="177"/>
      <c r="I63" s="177"/>
      <c r="J63" s="177">
        <v>2023</v>
      </c>
      <c r="K63" s="177">
        <v>0.5</v>
      </c>
      <c r="L63" s="178">
        <f t="shared" si="4"/>
        <v>45169</v>
      </c>
    </row>
    <row r="64" spans="1:12" hidden="1">
      <c r="G64" s="177"/>
      <c r="H64" s="177"/>
      <c r="I64" s="177"/>
      <c r="J64" s="177">
        <v>2024</v>
      </c>
      <c r="K64" s="177">
        <v>0.5</v>
      </c>
      <c r="L64" s="178">
        <f t="shared" si="4"/>
        <v>45535</v>
      </c>
    </row>
    <row r="65" spans="1:12" hidden="1">
      <c r="G65" s="177"/>
      <c r="H65" s="177"/>
      <c r="I65" s="177"/>
      <c r="J65" s="177">
        <v>2025</v>
      </c>
      <c r="K65" s="177">
        <v>0.5</v>
      </c>
      <c r="L65" s="178">
        <f t="shared" si="4"/>
        <v>45900</v>
      </c>
    </row>
    <row r="66" spans="1:12" hidden="1">
      <c r="B66" s="13"/>
      <c r="G66" s="177"/>
      <c r="H66" s="177"/>
      <c r="I66" s="177"/>
      <c r="J66" s="177">
        <v>2026</v>
      </c>
      <c r="K66" s="177">
        <v>0.5</v>
      </c>
      <c r="L66" s="178">
        <f t="shared" si="4"/>
        <v>46265</v>
      </c>
    </row>
    <row r="67" spans="1:12" hidden="1">
      <c r="A67" s="14"/>
      <c r="B67" s="15"/>
      <c r="C67" s="15"/>
      <c r="D67" s="15"/>
      <c r="G67" s="177"/>
      <c r="H67" s="177"/>
      <c r="I67" s="177"/>
      <c r="J67" s="177">
        <v>2027</v>
      </c>
      <c r="K67" s="177">
        <v>0.5</v>
      </c>
      <c r="L67" s="178">
        <f t="shared" si="4"/>
        <v>46630</v>
      </c>
    </row>
    <row r="68" spans="1:12" hidden="1">
      <c r="A68" s="16"/>
      <c r="B68" s="17"/>
      <c r="C68" s="17"/>
      <c r="D68" s="17"/>
      <c r="G68" s="177"/>
      <c r="H68" s="177"/>
      <c r="I68" s="177"/>
      <c r="J68" s="177">
        <v>2028</v>
      </c>
      <c r="K68" s="177">
        <v>0.5</v>
      </c>
      <c r="L68" s="178">
        <f t="shared" si="4"/>
        <v>46996</v>
      </c>
    </row>
    <row r="69" spans="1:12" hidden="1">
      <c r="G69" s="177"/>
      <c r="H69" s="177"/>
      <c r="I69" s="177"/>
      <c r="J69" s="177">
        <v>2029</v>
      </c>
      <c r="K69" s="177">
        <v>0.5</v>
      </c>
      <c r="L69" s="178">
        <f t="shared" si="4"/>
        <v>47361</v>
      </c>
    </row>
    <row r="70" spans="1:12" hidden="1">
      <c r="G70" s="177"/>
      <c r="H70" s="177"/>
      <c r="I70" s="177"/>
      <c r="J70" s="177">
        <v>2030</v>
      </c>
      <c r="K70" s="177">
        <v>0.5</v>
      </c>
      <c r="L70" s="178">
        <f t="shared" si="4"/>
        <v>47726</v>
      </c>
    </row>
    <row r="71" spans="1:12" hidden="1">
      <c r="G71" s="177"/>
      <c r="H71" s="177"/>
      <c r="I71" s="177"/>
      <c r="J71" s="177">
        <v>2031</v>
      </c>
      <c r="K71" s="177">
        <v>0.5</v>
      </c>
      <c r="L71" s="178">
        <f t="shared" si="4"/>
        <v>48091</v>
      </c>
    </row>
    <row r="72" spans="1:12" hidden="1">
      <c r="G72" s="177"/>
      <c r="H72" s="177"/>
      <c r="I72" s="177"/>
      <c r="J72" s="177">
        <v>2032</v>
      </c>
      <c r="K72" s="177">
        <v>0.5</v>
      </c>
      <c r="L72" s="178">
        <f t="shared" si="4"/>
        <v>48457</v>
      </c>
    </row>
  </sheetData>
  <mergeCells count="7">
    <mergeCell ref="C2:E2"/>
    <mergeCell ref="G2:H2"/>
    <mergeCell ref="K39:N40"/>
    <mergeCell ref="A3:N3"/>
    <mergeCell ref="A4:K4"/>
    <mergeCell ref="A6:B6"/>
    <mergeCell ref="E6:I6"/>
  </mergeCells>
  <phoneticPr fontId="17" type="noConversion"/>
  <conditionalFormatting sqref="L7:L10 L12:L15 L18:L21 L24:L26 L29:L31 L34:L36">
    <cfRule type="expression" dxfId="5" priority="2">
      <formula>NOT(OR($L7="M",$L7="V",$I$41="M",$I$41="V"))</formula>
    </cfRule>
  </conditionalFormatting>
  <conditionalFormatting sqref="I41">
    <cfRule type="expression" dxfId="4" priority="1">
      <formula>NOT(OR($L41="M",$L41="V",$I$41="M",$I$41="V"))</formula>
    </cfRule>
  </conditionalFormatting>
  <pageMargins left="0.5" right="0.2" top="0.35" bottom="0.25" header="0.3" footer="0.3"/>
  <pageSetup scale="82" orientation="landscape" r:id="rId1"/>
  <headerFooter scaleWithDoc="0" alignWithMargins="0"/>
  <legacy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2"/>
  <sheetViews>
    <sheetView topLeftCell="E36" workbookViewId="0">
      <selection activeCell="K41" sqref="K41"/>
    </sheetView>
  </sheetViews>
  <sheetFormatPr defaultColWidth="8.88671875" defaultRowHeight="14.4"/>
  <cols>
    <col min="1" max="1" width="22.44140625" customWidth="1"/>
    <col min="2" max="2" width="14.33203125" customWidth="1"/>
    <col min="3" max="4" width="9.44140625" customWidth="1"/>
    <col min="5" max="5" width="10.109375" customWidth="1"/>
    <col min="6" max="6" width="14.33203125" customWidth="1"/>
    <col min="7" max="7" width="10.5546875" customWidth="1"/>
    <col min="8" max="8" width="9.44140625" style="23" customWidth="1"/>
    <col min="9" max="9" width="14.33203125" style="54" customWidth="1"/>
    <col min="10" max="11" width="10.109375" style="13" customWidth="1"/>
    <col min="12" max="12" width="6.33203125" style="13" customWidth="1"/>
    <col min="13" max="13" width="12.109375" customWidth="1"/>
    <col min="14" max="14" width="14.5546875" customWidth="1"/>
  </cols>
  <sheetData>
    <row r="1" spans="1:17" s="25" customFormat="1" ht="6" customHeight="1">
      <c r="A1" s="27"/>
      <c r="B1" s="27"/>
      <c r="C1" s="27"/>
      <c r="D1" s="27"/>
      <c r="E1" s="27"/>
      <c r="F1" s="27"/>
      <c r="G1" s="27"/>
      <c r="H1" s="27"/>
      <c r="I1" s="50"/>
      <c r="J1" s="27"/>
      <c r="K1" s="27"/>
      <c r="L1" s="27"/>
      <c r="M1" s="27"/>
      <c r="N1" s="27"/>
      <c r="O1"/>
    </row>
    <row r="2" spans="1:17" s="25" customFormat="1" ht="15.6">
      <c r="A2" s="171" t="s">
        <v>104</v>
      </c>
      <c r="B2" s="172" t="s">
        <v>23</v>
      </c>
      <c r="C2" s="221">
        <f>'Per 3'!G2+1</f>
        <v>46266</v>
      </c>
      <c r="D2" s="221"/>
      <c r="E2" s="222"/>
      <c r="F2" s="172" t="s">
        <v>24</v>
      </c>
      <c r="G2" s="221">
        <f>EDATE(C2,12)-1</f>
        <v>46630</v>
      </c>
      <c r="H2" s="222"/>
      <c r="I2" s="171"/>
      <c r="J2" s="171"/>
      <c r="K2" s="157"/>
      <c r="L2" s="28"/>
      <c r="M2" s="27"/>
      <c r="N2" s="26" t="s">
        <v>105</v>
      </c>
    </row>
    <row r="3" spans="1:17" ht="6.9" customHeight="1" thickBot="1">
      <c r="A3" s="229"/>
      <c r="B3" s="229"/>
      <c r="C3" s="229"/>
      <c r="D3" s="229"/>
      <c r="E3" s="229"/>
      <c r="F3" s="229"/>
      <c r="G3" s="229"/>
      <c r="H3" s="229"/>
      <c r="I3" s="230"/>
      <c r="J3" s="230"/>
      <c r="K3" s="230"/>
      <c r="L3" s="230"/>
      <c r="M3" s="230"/>
      <c r="N3" s="230"/>
      <c r="O3" s="5"/>
      <c r="P3" s="5"/>
      <c r="Q3" s="5"/>
    </row>
    <row r="4" spans="1:17" ht="31.5" customHeight="1" thickBot="1">
      <c r="A4" s="234" t="s">
        <v>47</v>
      </c>
      <c r="B4" s="235"/>
      <c r="C4" s="235"/>
      <c r="D4" s="235"/>
      <c r="E4" s="235"/>
      <c r="F4" s="235"/>
      <c r="G4" s="235"/>
      <c r="H4" s="235"/>
      <c r="I4" s="235"/>
      <c r="J4" s="235"/>
      <c r="K4" s="236"/>
      <c r="L4" s="158"/>
      <c r="M4" s="55" t="s">
        <v>48</v>
      </c>
      <c r="N4" s="56" t="s">
        <v>49</v>
      </c>
      <c r="O4" s="5"/>
      <c r="P4" s="5"/>
      <c r="Q4" s="5"/>
    </row>
    <row r="5" spans="1:17" ht="58.2" customHeight="1">
      <c r="A5" s="34" t="s">
        <v>31</v>
      </c>
      <c r="B5" s="35" t="s">
        <v>51</v>
      </c>
      <c r="C5" s="35" t="s">
        <v>52</v>
      </c>
      <c r="D5" s="35" t="s">
        <v>53</v>
      </c>
      <c r="E5" s="35" t="s">
        <v>54</v>
      </c>
      <c r="F5" s="35" t="s">
        <v>55</v>
      </c>
      <c r="G5" s="36" t="s">
        <v>56</v>
      </c>
      <c r="H5" s="37" t="s">
        <v>57</v>
      </c>
      <c r="I5" s="51" t="s">
        <v>58</v>
      </c>
      <c r="J5" s="41" t="s">
        <v>59</v>
      </c>
      <c r="K5" s="41" t="s">
        <v>60</v>
      </c>
      <c r="L5" s="41" t="s">
        <v>61</v>
      </c>
      <c r="M5" s="57" t="s">
        <v>62</v>
      </c>
      <c r="N5" s="57" t="s">
        <v>63</v>
      </c>
      <c r="O5" s="6"/>
      <c r="P5" s="6"/>
      <c r="Q5" s="5"/>
    </row>
    <row r="6" spans="1:17">
      <c r="A6" s="231" t="s">
        <v>64</v>
      </c>
      <c r="B6" s="232"/>
      <c r="C6" s="38"/>
      <c r="D6" s="38"/>
      <c r="E6" s="233"/>
      <c r="F6" s="233"/>
      <c r="G6" s="233"/>
      <c r="H6" s="233"/>
      <c r="I6" s="233"/>
      <c r="J6" s="39"/>
      <c r="K6" s="39"/>
      <c r="L6" s="39"/>
      <c r="M6" s="58"/>
      <c r="N6" s="60"/>
      <c r="O6" s="6"/>
      <c r="P6" s="16" t="s">
        <v>65</v>
      </c>
      <c r="Q6" s="5"/>
    </row>
    <row r="7" spans="1:17">
      <c r="A7" s="3" t="str">
        <f>IF('Per 3'!A7="","",'Per 3'!A7)</f>
        <v/>
      </c>
      <c r="B7" s="7">
        <v>0</v>
      </c>
      <c r="C7" s="8">
        <v>0</v>
      </c>
      <c r="D7" s="194">
        <f>B7*C7</f>
        <v>0</v>
      </c>
      <c r="E7" s="44">
        <f>ROUND(1.03*'Per 3'!E7,0)</f>
        <v>0</v>
      </c>
      <c r="F7" s="44">
        <f>ROUND(E7/9*C7*B7,0)</f>
        <v>0</v>
      </c>
      <c r="G7" s="42">
        <f>IF('Per 3'!G7="","",'Per 3'!G7)</f>
        <v>0</v>
      </c>
      <c r="H7" s="43">
        <f>ROUND(F7*0.18+G7*C7*B7,0)</f>
        <v>0</v>
      </c>
      <c r="I7" s="44">
        <f>F7+H7</f>
        <v>0</v>
      </c>
      <c r="J7" s="19"/>
      <c r="K7" s="19"/>
      <c r="L7" s="19"/>
      <c r="M7" s="59"/>
      <c r="N7" s="59"/>
      <c r="O7" s="6"/>
      <c r="P7" s="6" t="s">
        <v>66</v>
      </c>
      <c r="Q7" s="5"/>
    </row>
    <row r="8" spans="1:17">
      <c r="A8" s="3" t="str">
        <f>IF('Per 3'!A8="","",'Per 3'!A8)</f>
        <v/>
      </c>
      <c r="B8" s="7">
        <v>0</v>
      </c>
      <c r="C8" s="8">
        <v>0</v>
      </c>
      <c r="D8" s="194">
        <f t="shared" ref="D8:D10" si="0">B8*C8</f>
        <v>0</v>
      </c>
      <c r="E8" s="44">
        <f>ROUND(1.03*'Per 3'!E8,0)</f>
        <v>0</v>
      </c>
      <c r="F8" s="44">
        <f>ROUND(E8/9*C8*B8,0)</f>
        <v>0</v>
      </c>
      <c r="G8" s="42">
        <f>IF('Per 3'!G8="","",'Per 3'!G8)</f>
        <v>0</v>
      </c>
      <c r="H8" s="43">
        <f>ROUND(F8*0.18+G8*C8*B8,0)</f>
        <v>0</v>
      </c>
      <c r="I8" s="44">
        <f>F8+H8</f>
        <v>0</v>
      </c>
      <c r="J8" s="19"/>
      <c r="K8" s="19"/>
      <c r="L8" s="19"/>
      <c r="M8" s="59"/>
      <c r="N8" s="59"/>
      <c r="O8" s="6"/>
      <c r="P8" s="6" t="s">
        <v>67</v>
      </c>
      <c r="Q8" s="5"/>
    </row>
    <row r="9" spans="1:17">
      <c r="A9" s="3" t="str">
        <f>IF('Per 3'!A9="","",'Per 3'!A9)</f>
        <v/>
      </c>
      <c r="B9" s="7">
        <v>0</v>
      </c>
      <c r="C9" s="8">
        <v>0</v>
      </c>
      <c r="D9" s="194">
        <f t="shared" si="0"/>
        <v>0</v>
      </c>
      <c r="E9" s="44">
        <f>ROUND(1.03*'Per 3'!E9,0)</f>
        <v>0</v>
      </c>
      <c r="F9" s="44">
        <f>ROUND(E9/9*C9*B9,0)</f>
        <v>0</v>
      </c>
      <c r="G9" s="42">
        <f>IF('Per 3'!G9="","",'Per 3'!G9)</f>
        <v>0</v>
      </c>
      <c r="H9" s="43">
        <f>ROUND(F9*0.18+G9*C9*B9,0)</f>
        <v>0</v>
      </c>
      <c r="I9" s="44">
        <f>F9+H9</f>
        <v>0</v>
      </c>
      <c r="J9" s="19"/>
      <c r="K9" s="19"/>
      <c r="L9" s="19"/>
      <c r="M9" s="59"/>
      <c r="N9" s="59"/>
      <c r="O9" s="6"/>
      <c r="P9" s="6"/>
      <c r="Q9" s="5"/>
    </row>
    <row r="10" spans="1:17">
      <c r="A10" s="3" t="str">
        <f>IF('Per 3'!A10="","",'Per 3'!A10)</f>
        <v/>
      </c>
      <c r="B10" s="9">
        <v>0</v>
      </c>
      <c r="C10" s="8">
        <v>0</v>
      </c>
      <c r="D10" s="194">
        <f t="shared" si="0"/>
        <v>0</v>
      </c>
      <c r="E10" s="44">
        <f>ROUND(1.03*'Per 3'!E10,0)</f>
        <v>0</v>
      </c>
      <c r="F10" s="44">
        <f>ROUND(E10/9*C10*B10,0)</f>
        <v>0</v>
      </c>
      <c r="G10" s="42">
        <f>IF('Per 3'!G10="","",'Per 3'!G10)</f>
        <v>0</v>
      </c>
      <c r="H10" s="43">
        <f>ROUND(F10*0.18+G10*C10*B10,0)</f>
        <v>0</v>
      </c>
      <c r="I10" s="44">
        <f>F10+H10</f>
        <v>0</v>
      </c>
      <c r="J10" s="7"/>
      <c r="K10" s="7"/>
      <c r="L10" s="7"/>
      <c r="M10" s="59"/>
      <c r="N10" s="59"/>
      <c r="O10" s="6"/>
      <c r="P10" s="6"/>
      <c r="Q10" s="5"/>
    </row>
    <row r="11" spans="1:17">
      <c r="A11" s="40" t="s">
        <v>68</v>
      </c>
      <c r="B11" s="117"/>
      <c r="C11" s="117"/>
      <c r="D11" s="117"/>
      <c r="E11" s="117"/>
      <c r="F11" s="117"/>
      <c r="G11" s="117"/>
      <c r="H11" s="117"/>
      <c r="I11" s="117"/>
      <c r="J11" s="117"/>
      <c r="K11" s="117"/>
      <c r="L11" s="117"/>
      <c r="M11" s="117"/>
      <c r="N11" s="118"/>
      <c r="O11" s="6"/>
      <c r="P11" s="6"/>
      <c r="Q11" s="5"/>
    </row>
    <row r="12" spans="1:17">
      <c r="A12" s="3" t="str">
        <f>IF('Per 3'!A12="","",'Per 3'!A12)</f>
        <v/>
      </c>
      <c r="B12" s="9">
        <v>0</v>
      </c>
      <c r="C12" s="8">
        <v>0</v>
      </c>
      <c r="D12" s="194">
        <f>B12*C12</f>
        <v>0</v>
      </c>
      <c r="E12" s="44">
        <f>ROUND(1.03*'Per 3'!E12,0)</f>
        <v>0</v>
      </c>
      <c r="F12" s="44">
        <f>ROUND(E12/12*C12*B12,0)</f>
        <v>0</v>
      </c>
      <c r="G12" s="42">
        <f>IF('Per 3'!G12="","",'Per 3'!G12)</f>
        <v>0</v>
      </c>
      <c r="H12" s="43">
        <f>ROUND(F12*0.18+G12*C12*B12,0)</f>
        <v>0</v>
      </c>
      <c r="I12" s="44">
        <f>F12+H12</f>
        <v>0</v>
      </c>
      <c r="J12" s="7"/>
      <c r="K12" s="7"/>
      <c r="L12" s="7"/>
      <c r="M12" s="59"/>
      <c r="N12" s="59"/>
      <c r="O12" s="6"/>
      <c r="P12" s="6"/>
      <c r="Q12" s="5"/>
    </row>
    <row r="13" spans="1:17">
      <c r="A13" s="3" t="str">
        <f>IF('Per 3'!A13="","",'Per 3'!A13)</f>
        <v/>
      </c>
      <c r="B13" s="9">
        <v>0</v>
      </c>
      <c r="C13" s="8">
        <v>0</v>
      </c>
      <c r="D13" s="194">
        <f t="shared" ref="D13:D15" si="1">B13*C13</f>
        <v>0</v>
      </c>
      <c r="E13" s="44">
        <f>ROUND(1.03*'Per 3'!E13,0)</f>
        <v>0</v>
      </c>
      <c r="F13" s="44">
        <f>ROUND(E13/12*C13*B13,0)</f>
        <v>0</v>
      </c>
      <c r="G13" s="42">
        <f>IF('Per 3'!G13="","",'Per 3'!G13)</f>
        <v>0</v>
      </c>
      <c r="H13" s="43">
        <f>ROUND(F13*0.18+G13*C13*B13,0)</f>
        <v>0</v>
      </c>
      <c r="I13" s="44">
        <f>F13+H13</f>
        <v>0</v>
      </c>
      <c r="J13" s="7"/>
      <c r="K13" s="7"/>
      <c r="L13" s="7"/>
      <c r="M13" s="59"/>
      <c r="N13" s="59"/>
      <c r="O13" s="6"/>
      <c r="P13" s="6"/>
      <c r="Q13" s="5"/>
    </row>
    <row r="14" spans="1:17">
      <c r="A14" s="3" t="str">
        <f>IF('Per 3'!A14="","",'Per 3'!A14)</f>
        <v/>
      </c>
      <c r="B14" s="9">
        <v>0</v>
      </c>
      <c r="C14" s="8">
        <v>0</v>
      </c>
      <c r="D14" s="194">
        <f t="shared" si="1"/>
        <v>0</v>
      </c>
      <c r="E14" s="44">
        <f>ROUND(1.03*'Per 3'!E14,0)</f>
        <v>0</v>
      </c>
      <c r="F14" s="44">
        <f>ROUND(E14/12*C14*B14,0)</f>
        <v>0</v>
      </c>
      <c r="G14" s="42">
        <f>IF('Per 3'!G14="","",'Per 3'!G14)</f>
        <v>0</v>
      </c>
      <c r="H14" s="43">
        <f>ROUND(F14*0.18+G14*C14*B14,0)</f>
        <v>0</v>
      </c>
      <c r="I14" s="44">
        <f>F14+H14</f>
        <v>0</v>
      </c>
      <c r="J14" s="7"/>
      <c r="K14" s="7"/>
      <c r="L14" s="7"/>
      <c r="M14" s="59"/>
      <c r="N14" s="59"/>
      <c r="O14" s="6"/>
      <c r="P14" s="6"/>
      <c r="Q14" s="5"/>
    </row>
    <row r="15" spans="1:17">
      <c r="A15" s="3" t="str">
        <f>IF('Per 3'!A15="","",'Per 3'!A15)</f>
        <v/>
      </c>
      <c r="B15" s="9">
        <v>0</v>
      </c>
      <c r="C15" s="8">
        <v>0</v>
      </c>
      <c r="D15" s="194">
        <f t="shared" si="1"/>
        <v>0</v>
      </c>
      <c r="E15" s="44">
        <f>ROUND(1.03*'Per 3'!E15,0)</f>
        <v>0</v>
      </c>
      <c r="F15" s="44">
        <f>ROUND(E15/12*C15*B15,0)</f>
        <v>0</v>
      </c>
      <c r="G15" s="42">
        <f>IF('Per 3'!G15="","",'Per 3'!G15)</f>
        <v>0</v>
      </c>
      <c r="H15" s="43">
        <f>ROUND(F15*0.18+G15*C15*B15,0)</f>
        <v>0</v>
      </c>
      <c r="I15" s="44">
        <f>F15+H15</f>
        <v>0</v>
      </c>
      <c r="J15" s="7"/>
      <c r="K15" s="7"/>
      <c r="L15" s="7"/>
      <c r="M15" s="59"/>
      <c r="N15" s="59"/>
      <c r="O15" s="6"/>
      <c r="P15" s="6"/>
      <c r="Q15" s="5"/>
    </row>
    <row r="16" spans="1:17">
      <c r="A16" s="70"/>
      <c r="B16" s="70"/>
      <c r="C16" s="73"/>
      <c r="D16" s="193"/>
      <c r="E16" s="31" t="s">
        <v>58</v>
      </c>
      <c r="F16" s="45">
        <f>SUM(F7:F10,F12:F15)</f>
        <v>0</v>
      </c>
      <c r="G16" s="21"/>
      <c r="H16" s="46">
        <f>SUM(H7:H10,H12:H15)</f>
        <v>0</v>
      </c>
      <c r="I16" s="46">
        <f>SUM(I7:I10,I12:I15)</f>
        <v>0</v>
      </c>
      <c r="J16" s="7"/>
      <c r="K16" s="7"/>
      <c r="L16" s="7"/>
      <c r="M16" s="59"/>
      <c r="N16" s="59"/>
      <c r="O16" s="6"/>
      <c r="P16" s="6"/>
      <c r="Q16" s="5"/>
    </row>
    <row r="17" spans="1:17">
      <c r="A17" s="40" t="s">
        <v>69</v>
      </c>
      <c r="B17" s="61" t="s">
        <v>70</v>
      </c>
      <c r="C17" s="62" t="s">
        <v>71</v>
      </c>
      <c r="D17" s="62"/>
      <c r="E17" s="63" t="s">
        <v>72</v>
      </c>
      <c r="F17" s="119"/>
      <c r="G17" s="119"/>
      <c r="H17" s="119"/>
      <c r="I17" s="119"/>
      <c r="J17" s="119"/>
      <c r="K17" s="119"/>
      <c r="L17" s="119"/>
      <c r="M17" s="119"/>
      <c r="N17" s="120"/>
      <c r="O17" s="6"/>
      <c r="P17" s="6"/>
      <c r="Q17" s="5"/>
    </row>
    <row r="18" spans="1:17">
      <c r="A18" s="4" t="str">
        <f>IF('Per 3'!A18="","",'Per 3'!A18)</f>
        <v/>
      </c>
      <c r="B18" s="1">
        <v>0</v>
      </c>
      <c r="C18" s="10">
        <v>0</v>
      </c>
      <c r="D18" s="10">
        <f>(B18*C18)/173.33</f>
        <v>0</v>
      </c>
      <c r="E18" s="42">
        <f>ROUND(1.03*'Per 3'!E18,0)</f>
        <v>0</v>
      </c>
      <c r="F18" s="44">
        <f>ROUND(C18*E18*B18,0)</f>
        <v>0</v>
      </c>
      <c r="G18" s="18" t="s">
        <v>73</v>
      </c>
      <c r="H18" s="43">
        <f>ROUND(F18*0.08,0)</f>
        <v>0</v>
      </c>
      <c r="I18" s="44">
        <f>F18+H18</f>
        <v>0</v>
      </c>
      <c r="J18" s="7"/>
      <c r="K18" s="7"/>
      <c r="L18" s="7"/>
      <c r="M18" s="59"/>
      <c r="N18" s="59"/>
      <c r="O18" s="6"/>
      <c r="P18" s="6"/>
      <c r="Q18" s="5"/>
    </row>
    <row r="19" spans="1:17">
      <c r="A19" s="4" t="str">
        <f>IF('Per 3'!A19="","",'Per 3'!A19)</f>
        <v/>
      </c>
      <c r="B19" s="1">
        <v>0</v>
      </c>
      <c r="C19" s="10">
        <v>0</v>
      </c>
      <c r="D19" s="10">
        <f t="shared" ref="D19:D21" si="2">(B19*C19)/173.33</f>
        <v>0</v>
      </c>
      <c r="E19" s="42">
        <f>ROUND(1.03*'Per 3'!E19,0)</f>
        <v>0</v>
      </c>
      <c r="F19" s="44">
        <f>ROUND(C19*E19*B19,0)</f>
        <v>0</v>
      </c>
      <c r="G19" s="18" t="s">
        <v>73</v>
      </c>
      <c r="H19" s="43">
        <f t="shared" ref="H19:H21" si="3">ROUND(F19*0.08,0)</f>
        <v>0</v>
      </c>
      <c r="I19" s="44">
        <f>F19+H19</f>
        <v>0</v>
      </c>
      <c r="J19" s="7"/>
      <c r="K19" s="7"/>
      <c r="L19" s="7"/>
      <c r="M19" s="59"/>
      <c r="N19" s="59"/>
      <c r="O19" s="6"/>
      <c r="P19" s="6"/>
      <c r="Q19" s="5"/>
    </row>
    <row r="20" spans="1:17">
      <c r="A20" s="4" t="str">
        <f>IF('Per 3'!A20="","",'Per 3'!A20)</f>
        <v/>
      </c>
      <c r="B20" s="1">
        <v>0</v>
      </c>
      <c r="C20" s="10">
        <v>0</v>
      </c>
      <c r="D20" s="10">
        <f t="shared" si="2"/>
        <v>0</v>
      </c>
      <c r="E20" s="42">
        <f>ROUND(1.03*'Per 3'!E20,0)</f>
        <v>0</v>
      </c>
      <c r="F20" s="44">
        <f>ROUND(C20*E20*B20,0)</f>
        <v>0</v>
      </c>
      <c r="G20" s="18" t="s">
        <v>73</v>
      </c>
      <c r="H20" s="43">
        <f t="shared" si="3"/>
        <v>0</v>
      </c>
      <c r="I20" s="44">
        <f>F20+H20</f>
        <v>0</v>
      </c>
      <c r="J20" s="7"/>
      <c r="K20" s="7"/>
      <c r="L20" s="7"/>
      <c r="M20" s="59"/>
      <c r="N20" s="59"/>
      <c r="O20" s="6"/>
      <c r="P20" s="6"/>
      <c r="Q20" s="5"/>
    </row>
    <row r="21" spans="1:17">
      <c r="A21" s="4" t="str">
        <f>IF('Per 3'!A21="","",'Per 3'!A21)</f>
        <v/>
      </c>
      <c r="B21" s="1">
        <v>0</v>
      </c>
      <c r="C21" s="10">
        <v>0</v>
      </c>
      <c r="D21" s="10">
        <f t="shared" si="2"/>
        <v>0</v>
      </c>
      <c r="E21" s="42">
        <f>ROUND(1.03*'Per 3'!E21,0)</f>
        <v>0</v>
      </c>
      <c r="F21" s="44">
        <f>ROUND(C21*E21*B21,0)</f>
        <v>0</v>
      </c>
      <c r="G21" s="49" t="s">
        <v>73</v>
      </c>
      <c r="H21" s="43">
        <f t="shared" si="3"/>
        <v>0</v>
      </c>
      <c r="I21" s="44">
        <f>F21+H21</f>
        <v>0</v>
      </c>
      <c r="J21" s="7"/>
      <c r="K21" s="7"/>
      <c r="L21" s="7"/>
      <c r="M21" s="59"/>
      <c r="N21" s="59"/>
      <c r="O21" s="6"/>
      <c r="P21" s="6"/>
      <c r="Q21" s="5"/>
    </row>
    <row r="22" spans="1:17">
      <c r="A22" s="70"/>
      <c r="B22" s="70"/>
      <c r="C22" s="72"/>
      <c r="D22" s="72"/>
      <c r="E22" s="32" t="s">
        <v>58</v>
      </c>
      <c r="F22" s="47">
        <f>SUM(F18:F21)</f>
        <v>0</v>
      </c>
      <c r="G22" s="20"/>
      <c r="H22" s="48">
        <f>SUM(H18:H21)</f>
        <v>0</v>
      </c>
      <c r="I22" s="48">
        <f>SUM(I18:I21)</f>
        <v>0</v>
      </c>
      <c r="J22" s="7"/>
      <c r="K22" s="7"/>
      <c r="L22" s="7"/>
      <c r="M22" s="59"/>
      <c r="N22" s="59"/>
      <c r="O22" s="6"/>
      <c r="P22" s="6"/>
      <c r="Q22" s="5"/>
    </row>
    <row r="23" spans="1:17">
      <c r="A23" s="121" t="s">
        <v>74</v>
      </c>
      <c r="B23" s="122"/>
      <c r="C23" s="122"/>
      <c r="D23" s="122"/>
      <c r="E23" s="122"/>
      <c r="F23" s="122"/>
      <c r="G23" s="122"/>
      <c r="H23" s="122"/>
      <c r="I23" s="122"/>
      <c r="J23" s="122"/>
      <c r="K23" s="122"/>
      <c r="L23" s="122"/>
      <c r="M23" s="122"/>
      <c r="N23" s="123"/>
      <c r="O23" s="6"/>
      <c r="P23" s="6"/>
      <c r="Q23" s="5"/>
    </row>
    <row r="24" spans="1:17">
      <c r="A24" s="12"/>
      <c r="B24" s="11"/>
      <c r="C24" s="11"/>
      <c r="D24" s="11"/>
      <c r="E24" s="11"/>
      <c r="F24" s="11"/>
      <c r="G24" s="11"/>
      <c r="H24" s="22"/>
      <c r="I24" s="52">
        <v>0</v>
      </c>
      <c r="J24" s="7"/>
      <c r="K24" s="7"/>
      <c r="L24" s="7"/>
      <c r="M24" s="59"/>
      <c r="N24" s="59"/>
      <c r="O24" s="6"/>
      <c r="P24" s="6"/>
      <c r="Q24" s="5"/>
    </row>
    <row r="25" spans="1:17">
      <c r="A25" s="12"/>
      <c r="B25" s="11"/>
      <c r="C25" s="11"/>
      <c r="D25" s="11"/>
      <c r="E25" s="11"/>
      <c r="F25" s="11"/>
      <c r="G25" s="11"/>
      <c r="H25" s="22"/>
      <c r="I25" s="52">
        <v>0</v>
      </c>
      <c r="J25" s="7"/>
      <c r="K25" s="7"/>
      <c r="L25" s="7"/>
      <c r="M25" s="59"/>
      <c r="N25" s="59"/>
      <c r="O25" s="6"/>
      <c r="P25" s="6"/>
      <c r="Q25" s="5"/>
    </row>
    <row r="26" spans="1:17">
      <c r="A26" s="12"/>
      <c r="B26" s="11"/>
      <c r="C26" s="11"/>
      <c r="D26" s="11"/>
      <c r="E26" s="11"/>
      <c r="F26" s="11"/>
      <c r="G26" s="11"/>
      <c r="H26" s="22"/>
      <c r="I26" s="52">
        <v>0</v>
      </c>
      <c r="J26" s="7"/>
      <c r="K26" s="7"/>
      <c r="L26" s="7"/>
      <c r="M26" s="59"/>
      <c r="N26" s="59"/>
      <c r="O26" s="6"/>
      <c r="P26" s="6"/>
      <c r="Q26" s="5"/>
    </row>
    <row r="27" spans="1:17">
      <c r="A27" s="70"/>
      <c r="B27" s="70"/>
      <c r="C27" s="71"/>
      <c r="D27" s="71"/>
      <c r="E27" s="71"/>
      <c r="F27" s="71"/>
      <c r="G27" s="71"/>
      <c r="H27" s="32" t="s">
        <v>58</v>
      </c>
      <c r="I27" s="53">
        <f>SUM(I24:I26)</f>
        <v>0</v>
      </c>
      <c r="J27" s="7"/>
      <c r="K27" s="7"/>
      <c r="L27" s="7"/>
      <c r="M27" s="59"/>
      <c r="N27" s="59"/>
      <c r="O27" s="6"/>
      <c r="P27" s="6"/>
      <c r="Q27" s="5"/>
    </row>
    <row r="28" spans="1:17">
      <c r="A28" s="121" t="s">
        <v>75</v>
      </c>
      <c r="B28" s="122"/>
      <c r="C28" s="122"/>
      <c r="D28" s="122"/>
      <c r="E28" s="122"/>
      <c r="F28" s="122"/>
      <c r="G28" s="122"/>
      <c r="H28" s="122"/>
      <c r="I28" s="122"/>
      <c r="J28" s="122"/>
      <c r="K28" s="122"/>
      <c r="L28" s="122"/>
      <c r="M28" s="122"/>
      <c r="N28" s="123"/>
      <c r="O28" s="6"/>
      <c r="P28" s="6"/>
      <c r="Q28" s="5"/>
    </row>
    <row r="29" spans="1:17">
      <c r="A29" s="12"/>
      <c r="B29" s="11"/>
      <c r="C29" s="11"/>
      <c r="D29" s="11"/>
      <c r="E29" s="11"/>
      <c r="F29" s="11"/>
      <c r="G29" s="11"/>
      <c r="H29" s="22"/>
      <c r="I29" s="52">
        <v>0</v>
      </c>
      <c r="J29" s="7"/>
      <c r="K29" s="7"/>
      <c r="L29" s="7"/>
      <c r="M29" s="59"/>
      <c r="N29" s="59"/>
      <c r="O29" s="6"/>
      <c r="P29" s="6"/>
      <c r="Q29" s="5"/>
    </row>
    <row r="30" spans="1:17">
      <c r="A30" s="12"/>
      <c r="B30" s="11"/>
      <c r="C30" s="11"/>
      <c r="D30" s="11"/>
      <c r="E30" s="11"/>
      <c r="F30" s="11"/>
      <c r="G30" s="11"/>
      <c r="H30" s="22"/>
      <c r="I30" s="52">
        <v>0</v>
      </c>
      <c r="J30" s="7"/>
      <c r="K30" s="7"/>
      <c r="L30" s="7"/>
      <c r="M30" s="59"/>
      <c r="N30" s="59"/>
      <c r="O30" s="6"/>
      <c r="P30" s="6"/>
      <c r="Q30" s="5"/>
    </row>
    <row r="31" spans="1:17">
      <c r="A31" s="12"/>
      <c r="B31" s="11"/>
      <c r="C31" s="11"/>
      <c r="D31" s="11"/>
      <c r="E31" s="11"/>
      <c r="F31" s="11"/>
      <c r="G31" s="11"/>
      <c r="H31" s="22"/>
      <c r="I31" s="52">
        <v>0</v>
      </c>
      <c r="J31" s="7"/>
      <c r="K31" s="7"/>
      <c r="L31" s="7"/>
      <c r="M31" s="59"/>
      <c r="N31" s="59"/>
      <c r="O31" s="6"/>
      <c r="P31" s="6"/>
      <c r="Q31" s="5"/>
    </row>
    <row r="32" spans="1:17">
      <c r="A32" s="70"/>
      <c r="B32" s="70"/>
      <c r="C32" s="71"/>
      <c r="D32" s="71"/>
      <c r="E32" s="71"/>
      <c r="F32" s="71"/>
      <c r="G32" s="71"/>
      <c r="H32" s="33" t="s">
        <v>58</v>
      </c>
      <c r="I32" s="53">
        <f>SUM(I29:I31)</f>
        <v>0</v>
      </c>
      <c r="J32" s="7"/>
      <c r="K32" s="7"/>
      <c r="L32" s="7"/>
      <c r="M32" s="59"/>
      <c r="N32" s="59"/>
      <c r="O32" s="6"/>
      <c r="P32" s="6"/>
      <c r="Q32" s="5"/>
    </row>
    <row r="33" spans="1:17">
      <c r="A33" s="121" t="s">
        <v>76</v>
      </c>
      <c r="B33" s="122"/>
      <c r="C33" s="122"/>
      <c r="D33" s="122"/>
      <c r="E33" s="122"/>
      <c r="F33" s="122"/>
      <c r="G33" s="122"/>
      <c r="H33" s="122"/>
      <c r="I33" s="122"/>
      <c r="J33" s="122"/>
      <c r="K33" s="122"/>
      <c r="L33" s="122"/>
      <c r="M33" s="122"/>
      <c r="N33" s="123"/>
      <c r="O33" s="6"/>
      <c r="P33" s="6"/>
      <c r="Q33" s="5"/>
    </row>
    <row r="34" spans="1:17">
      <c r="A34" s="12"/>
      <c r="B34" s="11"/>
      <c r="C34" s="11"/>
      <c r="D34" s="11"/>
      <c r="E34" s="11"/>
      <c r="F34" s="11"/>
      <c r="G34" s="11"/>
      <c r="H34" s="22"/>
      <c r="I34" s="52">
        <v>0</v>
      </c>
      <c r="J34" s="7"/>
      <c r="K34" s="7"/>
      <c r="L34" s="7"/>
      <c r="M34" s="59"/>
      <c r="N34" s="59"/>
      <c r="O34" s="6"/>
      <c r="P34" s="6"/>
      <c r="Q34" s="5"/>
    </row>
    <row r="35" spans="1:17">
      <c r="A35" s="12"/>
      <c r="B35" s="11"/>
      <c r="C35" s="11"/>
      <c r="D35" s="11"/>
      <c r="E35" s="11"/>
      <c r="F35" s="11"/>
      <c r="G35" s="11"/>
      <c r="H35" s="22"/>
      <c r="I35" s="52">
        <v>0</v>
      </c>
      <c r="J35" s="7"/>
      <c r="K35" s="7"/>
      <c r="L35" s="7"/>
      <c r="M35" s="59"/>
      <c r="N35" s="59"/>
      <c r="O35" s="6"/>
      <c r="P35" s="6"/>
      <c r="Q35" s="5"/>
    </row>
    <row r="36" spans="1:17">
      <c r="A36" s="12"/>
      <c r="B36" s="11"/>
      <c r="C36" s="11"/>
      <c r="D36" s="11"/>
      <c r="E36" s="11"/>
      <c r="F36" s="11"/>
      <c r="G36" s="11"/>
      <c r="H36" s="22"/>
      <c r="I36" s="52">
        <v>0</v>
      </c>
      <c r="J36" s="7"/>
      <c r="K36" s="7"/>
      <c r="L36" s="7"/>
      <c r="M36" s="59"/>
      <c r="N36" s="59"/>
      <c r="O36" s="6"/>
      <c r="P36" s="6"/>
      <c r="Q36" s="5"/>
    </row>
    <row r="37" spans="1:17">
      <c r="A37" s="70"/>
      <c r="B37" s="70"/>
      <c r="C37" s="68"/>
      <c r="D37" s="68"/>
      <c r="E37" s="68"/>
      <c r="F37" s="68"/>
      <c r="G37" s="68"/>
      <c r="H37" s="33" t="s">
        <v>58</v>
      </c>
      <c r="I37" s="53">
        <f>SUM(I34:I36)</f>
        <v>0</v>
      </c>
      <c r="J37" s="64"/>
      <c r="K37" s="67"/>
      <c r="L37" s="67"/>
      <c r="M37" s="68"/>
      <c r="N37" s="68"/>
      <c r="O37" s="6"/>
      <c r="P37" s="6"/>
      <c r="Q37" s="5"/>
    </row>
    <row r="38" spans="1:17" ht="14.1" customHeight="1" thickBot="1">
      <c r="A38" s="70"/>
      <c r="B38" s="70"/>
      <c r="C38" s="70"/>
      <c r="D38" s="70"/>
      <c r="E38" s="70"/>
      <c r="F38" s="70"/>
      <c r="G38" s="70"/>
      <c r="H38" s="136"/>
      <c r="I38" s="137"/>
      <c r="J38" s="65"/>
      <c r="K38" s="66"/>
      <c r="L38" s="66"/>
      <c r="M38" s="70"/>
      <c r="N38" s="70"/>
      <c r="P38" s="6"/>
      <c r="Q38" s="5"/>
    </row>
    <row r="39" spans="1:17" ht="15" customHeight="1">
      <c r="A39" s="134" t="s">
        <v>77</v>
      </c>
      <c r="B39" s="135"/>
      <c r="C39" s="135"/>
      <c r="D39" s="135"/>
      <c r="E39" s="135"/>
      <c r="F39" s="135"/>
      <c r="G39" s="135"/>
      <c r="H39" s="33" t="s">
        <v>58</v>
      </c>
      <c r="I39" s="53">
        <f>I16+I22+I27+I32+I37</f>
        <v>0</v>
      </c>
      <c r="J39" s="66"/>
      <c r="K39" s="223" t="s">
        <v>109</v>
      </c>
      <c r="L39" s="224"/>
      <c r="M39" s="224"/>
      <c r="N39" s="225"/>
      <c r="P39" s="6"/>
      <c r="Q39" s="5"/>
    </row>
    <row r="40" spans="1:17">
      <c r="A40" s="70"/>
      <c r="B40" s="70"/>
      <c r="C40" s="70"/>
      <c r="D40" s="70"/>
      <c r="E40" s="70"/>
      <c r="F40" s="70"/>
      <c r="G40" s="70"/>
      <c r="H40" s="136"/>
      <c r="I40" s="137"/>
      <c r="J40" s="66"/>
      <c r="K40" s="226"/>
      <c r="L40" s="227"/>
      <c r="M40" s="227"/>
      <c r="N40" s="228"/>
      <c r="P40" s="6"/>
      <c r="Q40" s="5"/>
    </row>
    <row r="41" spans="1:17" ht="16.2" thickBot="1">
      <c r="A41" s="134" t="s">
        <v>78</v>
      </c>
      <c r="B41" s="135"/>
      <c r="C41" s="135"/>
      <c r="D41" s="135"/>
      <c r="E41" s="135"/>
      <c r="F41" s="135"/>
      <c r="G41" s="135"/>
      <c r="H41" s="149" t="s">
        <v>79</v>
      </c>
      <c r="I41" s="150"/>
      <c r="J41" s="66"/>
      <c r="K41" s="142" t="s">
        <v>80</v>
      </c>
      <c r="L41" s="138"/>
      <c r="M41" s="29" t="s">
        <v>81</v>
      </c>
      <c r="N41" s="30" t="s">
        <v>82</v>
      </c>
      <c r="P41" s="6"/>
      <c r="Q41" s="5"/>
    </row>
    <row r="42" spans="1:17" ht="15" thickTop="1">
      <c r="A42" s="181" t="s">
        <v>83</v>
      </c>
      <c r="B42" s="182">
        <f>IF($G$2-VLOOKUP($H$50,$J$51:$L$72,3,FALSE)&lt;0,$B$44,ROUND((1-($G$2-VLOOKUP($H$50,$J$51:$L$72,3,FALSE))/($G$2+1-$C$2))*$B$44,0))</f>
        <v>0</v>
      </c>
      <c r="C42" s="153"/>
      <c r="D42" s="153"/>
      <c r="E42" s="133" t="s">
        <v>84</v>
      </c>
      <c r="F42" s="155">
        <f>VLOOKUP($H$50,$J$51:$K$72,2,FALSE)</f>
        <v>0.5</v>
      </c>
      <c r="G42" s="156"/>
      <c r="H42" s="33"/>
      <c r="I42" s="53">
        <f>ROUND(B42*F42,0)</f>
        <v>0</v>
      </c>
      <c r="J42" s="66"/>
      <c r="K42" s="139" t="s">
        <v>85</v>
      </c>
      <c r="L42" s="111"/>
      <c r="M42" s="169">
        <v>1257.6199999999999</v>
      </c>
      <c r="N42" s="170">
        <v>628.82000000000005</v>
      </c>
      <c r="P42" s="6"/>
      <c r="Q42" s="5"/>
    </row>
    <row r="43" spans="1:17">
      <c r="A43" s="173" t="s">
        <v>86</v>
      </c>
      <c r="B43" s="182">
        <f>B44-B42</f>
        <v>0</v>
      </c>
      <c r="C43" s="174"/>
      <c r="D43" s="174"/>
      <c r="E43" s="133" t="s">
        <v>84</v>
      </c>
      <c r="F43" s="175">
        <f>VLOOKUP($H$50+1,$J$51:$K$72,2,FALSE)</f>
        <v>0.5</v>
      </c>
      <c r="G43" s="175"/>
      <c r="H43" s="33"/>
      <c r="I43" s="53">
        <f>ROUND(B43*F43,0)</f>
        <v>0</v>
      </c>
      <c r="J43" s="66"/>
      <c r="K43" s="140" t="s">
        <v>87</v>
      </c>
      <c r="L43" s="112"/>
      <c r="M43" s="189">
        <v>901.6</v>
      </c>
      <c r="N43" s="190">
        <v>450.8</v>
      </c>
      <c r="P43" s="6"/>
      <c r="Q43" s="5"/>
    </row>
    <row r="44" spans="1:17">
      <c r="A44" s="179" t="s">
        <v>88</v>
      </c>
      <c r="B44" s="183">
        <f>I39</f>
        <v>0</v>
      </c>
      <c r="C44" s="71"/>
      <c r="D44" s="71"/>
      <c r="E44" s="71"/>
      <c r="F44" s="71"/>
      <c r="G44" s="71"/>
      <c r="H44" s="180" t="s">
        <v>89</v>
      </c>
      <c r="I44" s="53">
        <f>I42+I43</f>
        <v>0</v>
      </c>
      <c r="J44" s="66"/>
      <c r="K44" s="140" t="s">
        <v>90</v>
      </c>
      <c r="L44" s="112"/>
      <c r="M44" s="189">
        <v>1029.06</v>
      </c>
      <c r="N44" s="190">
        <v>514.54</v>
      </c>
      <c r="O44" s="2"/>
      <c r="P44" s="6"/>
      <c r="Q44" s="5"/>
    </row>
    <row r="45" spans="1:17" ht="15" thickBot="1">
      <c r="A45" s="179"/>
      <c r="B45" s="69"/>
      <c r="C45" s="71"/>
      <c r="D45" s="71"/>
      <c r="E45" s="71"/>
      <c r="F45" s="71"/>
      <c r="G45" s="71"/>
      <c r="H45" s="74"/>
      <c r="I45" s="69"/>
      <c r="J45" s="66"/>
      <c r="K45" s="141" t="s">
        <v>91</v>
      </c>
      <c r="L45" s="113"/>
      <c r="M45" s="191">
        <v>675.16</v>
      </c>
      <c r="N45" s="192">
        <v>337.58</v>
      </c>
      <c r="O45" s="2"/>
      <c r="P45" s="6"/>
      <c r="Q45" s="5"/>
    </row>
    <row r="46" spans="1:17" ht="15.6">
      <c r="A46" s="114" t="s">
        <v>92</v>
      </c>
      <c r="B46" s="115"/>
      <c r="C46" s="115"/>
      <c r="D46" s="115"/>
      <c r="E46" s="115"/>
      <c r="F46" s="115"/>
      <c r="G46" s="115"/>
      <c r="H46" s="115"/>
      <c r="I46" s="116"/>
      <c r="J46" s="66"/>
      <c r="K46" s="66"/>
      <c r="L46" s="66"/>
      <c r="M46" s="70"/>
      <c r="N46" s="70"/>
      <c r="O46" s="2"/>
      <c r="P46" s="2"/>
    </row>
    <row r="47" spans="1:17">
      <c r="A47" s="132" t="s">
        <v>93</v>
      </c>
      <c r="B47" s="152">
        <f>SUMIF(L7:L10,"M",I7:I10)+SUMIF(L12:L15,"M",I12:I15)+SUMIF(L18:L21,"M",I18:I21)+SUMIF(L24:L26,"M",I24:I26)+SUMIF(L29:L31,"M",I29:I31)+SUMIF(L34:L36,"M",I34:I36)+IF(I41="M",I44,0)</f>
        <v>0</v>
      </c>
      <c r="C47" s="153"/>
      <c r="D47" s="153"/>
      <c r="E47" s="133" t="s">
        <v>94</v>
      </c>
      <c r="F47" s="154">
        <f>SUMIF(L7:L10,"V",I7:I10)+SUMIF(L12:L15,"V",I12:I15)+SUMIF(L18:L21,"V",I18:I21)+SUMIF(L24:L26,"V",I24:I26)+SUMIF(L29:L31,"V",I29:I31)+SUMIF(L34:L36,"V",I34:I36)+IF(I41="V",I44,0)</f>
        <v>0</v>
      </c>
      <c r="G47" s="151"/>
      <c r="H47" s="33" t="s">
        <v>58</v>
      </c>
      <c r="I47" s="53">
        <f>I39+I44</f>
        <v>0</v>
      </c>
      <c r="J47" s="66"/>
      <c r="K47" s="66"/>
      <c r="L47" s="66"/>
      <c r="M47" s="70"/>
      <c r="N47" s="70"/>
    </row>
    <row r="48" spans="1:17" hidden="1">
      <c r="A48" s="70"/>
      <c r="B48" s="70"/>
      <c r="C48" s="70"/>
      <c r="D48" s="70"/>
      <c r="E48" s="70"/>
      <c r="F48" s="70"/>
      <c r="G48" s="70"/>
      <c r="H48" s="136"/>
      <c r="I48" s="137"/>
      <c r="J48" s="66"/>
      <c r="K48" s="66"/>
      <c r="L48" s="66"/>
      <c r="M48" s="70"/>
      <c r="N48" s="70"/>
    </row>
    <row r="49" spans="1:12" hidden="1"/>
    <row r="50" spans="1:12" hidden="1">
      <c r="G50" s="176" t="s">
        <v>95</v>
      </c>
      <c r="H50" s="177">
        <f>IF(MONTH(C2)&lt;9,YEAR(C2),YEAR(C2)+1)</f>
        <v>2027</v>
      </c>
      <c r="I50" s="177"/>
      <c r="J50" s="176" t="s">
        <v>96</v>
      </c>
      <c r="K50" s="176" t="s">
        <v>97</v>
      </c>
      <c r="L50" s="176" t="s">
        <v>60</v>
      </c>
    </row>
    <row r="51" spans="1:12" hidden="1">
      <c r="G51" s="177"/>
      <c r="H51" s="177"/>
      <c r="I51" s="177"/>
      <c r="J51" s="177">
        <v>2011</v>
      </c>
      <c r="K51" s="177">
        <v>0.47</v>
      </c>
      <c r="L51" s="178">
        <f>DATE(J51,8,31)</f>
        <v>40786</v>
      </c>
    </row>
    <row r="52" spans="1:12" hidden="1">
      <c r="B52" s="13"/>
      <c r="G52" s="177"/>
      <c r="H52" s="177"/>
      <c r="I52" s="177"/>
      <c r="J52" s="177">
        <v>2012</v>
      </c>
      <c r="K52" s="177">
        <v>0.47</v>
      </c>
      <c r="L52" s="178">
        <f t="shared" ref="L52:L72" si="4">DATE(J52,8,31)</f>
        <v>41152</v>
      </c>
    </row>
    <row r="53" spans="1:12" hidden="1">
      <c r="A53" s="14"/>
      <c r="B53" s="15"/>
      <c r="C53" s="15"/>
      <c r="D53" s="15"/>
      <c r="G53" s="177"/>
      <c r="H53" s="177"/>
      <c r="I53" s="177"/>
      <c r="J53" s="177">
        <v>2013</v>
      </c>
      <c r="K53" s="177">
        <v>0.47</v>
      </c>
      <c r="L53" s="178">
        <f t="shared" si="4"/>
        <v>41517</v>
      </c>
    </row>
    <row r="54" spans="1:12" hidden="1">
      <c r="A54" s="16"/>
      <c r="B54" s="17"/>
      <c r="C54" s="17"/>
      <c r="D54" s="17"/>
      <c r="G54" s="177"/>
      <c r="H54" s="177"/>
      <c r="I54" s="177"/>
      <c r="J54" s="177">
        <v>2014</v>
      </c>
      <c r="K54" s="177">
        <v>0.47</v>
      </c>
      <c r="L54" s="178">
        <f t="shared" si="4"/>
        <v>41882</v>
      </c>
    </row>
    <row r="55" spans="1:12" hidden="1">
      <c r="G55" s="177"/>
      <c r="H55" s="177"/>
      <c r="I55" s="177"/>
      <c r="J55" s="177">
        <v>2015</v>
      </c>
      <c r="K55" s="177">
        <v>0.47</v>
      </c>
      <c r="L55" s="178">
        <f t="shared" si="4"/>
        <v>42247</v>
      </c>
    </row>
    <row r="56" spans="1:12" hidden="1">
      <c r="G56" s="177"/>
      <c r="H56" s="177"/>
      <c r="I56" s="177"/>
      <c r="J56" s="177">
        <v>2016</v>
      </c>
      <c r="K56" s="177">
        <v>0.47</v>
      </c>
      <c r="L56" s="178">
        <f t="shared" si="4"/>
        <v>42613</v>
      </c>
    </row>
    <row r="57" spans="1:12" hidden="1">
      <c r="G57" s="177"/>
      <c r="H57" s="177"/>
      <c r="I57" s="177"/>
      <c r="J57" s="177">
        <v>2017</v>
      </c>
      <c r="K57" s="177">
        <v>0.47</v>
      </c>
      <c r="L57" s="178">
        <f t="shared" si="4"/>
        <v>42978</v>
      </c>
    </row>
    <row r="58" spans="1:12" hidden="1">
      <c r="G58" s="177"/>
      <c r="H58" s="177"/>
      <c r="I58" s="177"/>
      <c r="J58" s="177">
        <v>2018</v>
      </c>
      <c r="K58" s="177">
        <v>0.47</v>
      </c>
      <c r="L58" s="178">
        <f t="shared" si="4"/>
        <v>43343</v>
      </c>
    </row>
    <row r="59" spans="1:12" hidden="1">
      <c r="G59" s="177"/>
      <c r="H59" s="177"/>
      <c r="I59" s="177"/>
      <c r="J59" s="177">
        <v>2019</v>
      </c>
      <c r="K59" s="177">
        <v>0.49</v>
      </c>
      <c r="L59" s="178">
        <f t="shared" si="4"/>
        <v>43708</v>
      </c>
    </row>
    <row r="60" spans="1:12" hidden="1">
      <c r="G60" s="177"/>
      <c r="H60" s="177"/>
      <c r="I60" s="177"/>
      <c r="J60" s="177">
        <v>2020</v>
      </c>
      <c r="K60" s="177">
        <v>0.495</v>
      </c>
      <c r="L60" s="178">
        <f t="shared" si="4"/>
        <v>44074</v>
      </c>
    </row>
    <row r="61" spans="1:12" hidden="1">
      <c r="G61" s="177"/>
      <c r="H61" s="177"/>
      <c r="I61" s="177"/>
      <c r="J61" s="177">
        <v>2021</v>
      </c>
      <c r="K61" s="177">
        <v>0.5</v>
      </c>
      <c r="L61" s="178">
        <f t="shared" si="4"/>
        <v>44439</v>
      </c>
    </row>
    <row r="62" spans="1:12" hidden="1">
      <c r="G62" s="177"/>
      <c r="H62" s="177"/>
      <c r="I62" s="177"/>
      <c r="J62" s="177">
        <v>2022</v>
      </c>
      <c r="K62" s="177">
        <v>0.5</v>
      </c>
      <c r="L62" s="178">
        <f t="shared" si="4"/>
        <v>44804</v>
      </c>
    </row>
    <row r="63" spans="1:12" hidden="1">
      <c r="G63" s="177"/>
      <c r="H63" s="177"/>
      <c r="I63" s="177"/>
      <c r="J63" s="177">
        <v>2023</v>
      </c>
      <c r="K63" s="177">
        <v>0.5</v>
      </c>
      <c r="L63" s="178">
        <f t="shared" si="4"/>
        <v>45169</v>
      </c>
    </row>
    <row r="64" spans="1:12" hidden="1">
      <c r="G64" s="177"/>
      <c r="H64" s="177"/>
      <c r="I64" s="177"/>
      <c r="J64" s="177">
        <v>2024</v>
      </c>
      <c r="K64" s="177">
        <v>0.5</v>
      </c>
      <c r="L64" s="178">
        <f t="shared" si="4"/>
        <v>45535</v>
      </c>
    </row>
    <row r="65" spans="1:12" hidden="1">
      <c r="G65" s="177"/>
      <c r="H65" s="177"/>
      <c r="I65" s="177"/>
      <c r="J65" s="177">
        <v>2025</v>
      </c>
      <c r="K65" s="177">
        <v>0.5</v>
      </c>
      <c r="L65" s="178">
        <f t="shared" si="4"/>
        <v>45900</v>
      </c>
    </row>
    <row r="66" spans="1:12" hidden="1">
      <c r="B66" s="13"/>
      <c r="G66" s="177"/>
      <c r="H66" s="177"/>
      <c r="I66" s="177"/>
      <c r="J66" s="177">
        <v>2026</v>
      </c>
      <c r="K66" s="177">
        <v>0.5</v>
      </c>
      <c r="L66" s="178">
        <f t="shared" si="4"/>
        <v>46265</v>
      </c>
    </row>
    <row r="67" spans="1:12" hidden="1">
      <c r="A67" s="14"/>
      <c r="B67" s="15"/>
      <c r="C67" s="15"/>
      <c r="D67" s="15"/>
      <c r="G67" s="177"/>
      <c r="H67" s="177"/>
      <c r="I67" s="177"/>
      <c r="J67" s="177">
        <v>2027</v>
      </c>
      <c r="K67" s="177">
        <v>0.5</v>
      </c>
      <c r="L67" s="178">
        <f t="shared" si="4"/>
        <v>46630</v>
      </c>
    </row>
    <row r="68" spans="1:12" hidden="1">
      <c r="A68" s="16"/>
      <c r="B68" s="17"/>
      <c r="C68" s="17"/>
      <c r="D68" s="17"/>
      <c r="G68" s="177"/>
      <c r="H68" s="177"/>
      <c r="I68" s="177"/>
      <c r="J68" s="177">
        <v>2028</v>
      </c>
      <c r="K68" s="177">
        <v>0.5</v>
      </c>
      <c r="L68" s="178">
        <f t="shared" si="4"/>
        <v>46996</v>
      </c>
    </row>
    <row r="69" spans="1:12" hidden="1">
      <c r="G69" s="177"/>
      <c r="H69" s="177"/>
      <c r="I69" s="177"/>
      <c r="J69" s="177">
        <v>2029</v>
      </c>
      <c r="K69" s="177">
        <v>0.5</v>
      </c>
      <c r="L69" s="178">
        <f t="shared" si="4"/>
        <v>47361</v>
      </c>
    </row>
    <row r="70" spans="1:12" hidden="1">
      <c r="G70" s="177"/>
      <c r="H70" s="177"/>
      <c r="I70" s="177"/>
      <c r="J70" s="177">
        <v>2030</v>
      </c>
      <c r="K70" s="177">
        <v>0.5</v>
      </c>
      <c r="L70" s="178">
        <f t="shared" si="4"/>
        <v>47726</v>
      </c>
    </row>
    <row r="71" spans="1:12" hidden="1">
      <c r="G71" s="177"/>
      <c r="H71" s="177"/>
      <c r="I71" s="177"/>
      <c r="J71" s="177">
        <v>2031</v>
      </c>
      <c r="K71" s="177">
        <v>0.5</v>
      </c>
      <c r="L71" s="178">
        <f t="shared" si="4"/>
        <v>48091</v>
      </c>
    </row>
    <row r="72" spans="1:12" hidden="1">
      <c r="G72" s="177"/>
      <c r="H72" s="177"/>
      <c r="I72" s="177"/>
      <c r="J72" s="177">
        <v>2032</v>
      </c>
      <c r="K72" s="177">
        <v>0.5</v>
      </c>
      <c r="L72" s="178">
        <f t="shared" si="4"/>
        <v>48457</v>
      </c>
    </row>
  </sheetData>
  <mergeCells count="7">
    <mergeCell ref="C2:E2"/>
    <mergeCell ref="G2:H2"/>
    <mergeCell ref="K39:N40"/>
    <mergeCell ref="A3:N3"/>
    <mergeCell ref="A4:K4"/>
    <mergeCell ref="A6:B6"/>
    <mergeCell ref="E6:I6"/>
  </mergeCells>
  <phoneticPr fontId="17" type="noConversion"/>
  <conditionalFormatting sqref="L7:L10 L12:L15 L18:L21 L24:L26 L29:L31 L34:L36">
    <cfRule type="expression" dxfId="3" priority="2">
      <formula>NOT(OR($L7="M",$L7="V",$I$41="M",$I$41="V"))</formula>
    </cfRule>
  </conditionalFormatting>
  <conditionalFormatting sqref="I41">
    <cfRule type="expression" dxfId="2" priority="1">
      <formula>NOT(OR($L41="M",$L41="V",$I$41="M",$I$41="V"))</formula>
    </cfRule>
  </conditionalFormatting>
  <pageMargins left="0.5" right="0.2" top="0.35" bottom="0.25" header="0.3" footer="0.3"/>
  <pageSetup scale="80" orientation="landscape" r:id="rId1"/>
  <headerFooter scaleWithDoc="0" alignWithMargins="0"/>
  <legacyDrawing r:id="rId2"/>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2"/>
  <sheetViews>
    <sheetView zoomScaleSheetLayoutView="100" workbookViewId="0">
      <selection activeCell="A3" sqref="A3:N3"/>
    </sheetView>
  </sheetViews>
  <sheetFormatPr defaultColWidth="8.88671875" defaultRowHeight="14.4"/>
  <cols>
    <col min="1" max="1" width="22.44140625" customWidth="1"/>
    <col min="2" max="2" width="14.33203125" customWidth="1"/>
    <col min="3" max="4" width="9.44140625" customWidth="1"/>
    <col min="5" max="5" width="10.109375" customWidth="1"/>
    <col min="6" max="6" width="14.33203125" customWidth="1"/>
    <col min="7" max="7" width="10.5546875" customWidth="1"/>
    <col min="8" max="8" width="9.44140625" style="23" customWidth="1"/>
    <col min="9" max="9" width="14.33203125" style="54" customWidth="1"/>
    <col min="10" max="11" width="10.109375" style="13" customWidth="1"/>
    <col min="12" max="12" width="6.33203125" style="13" customWidth="1"/>
    <col min="13" max="13" width="12.109375" customWidth="1"/>
    <col min="14" max="14" width="14.5546875" customWidth="1"/>
  </cols>
  <sheetData>
    <row r="1" spans="1:17" s="25" customFormat="1" ht="6" customHeight="1">
      <c r="A1" s="27"/>
      <c r="B1" s="27"/>
      <c r="C1" s="27"/>
      <c r="D1" s="27"/>
      <c r="E1" s="27"/>
      <c r="F1" s="27"/>
      <c r="G1" s="27"/>
      <c r="H1" s="27"/>
      <c r="I1" s="50"/>
      <c r="J1" s="27"/>
      <c r="K1" s="27"/>
      <c r="L1" s="27"/>
      <c r="M1" s="27"/>
      <c r="N1" s="27"/>
      <c r="O1"/>
    </row>
    <row r="2" spans="1:17" s="25" customFormat="1" ht="15.6">
      <c r="A2" s="171" t="s">
        <v>107</v>
      </c>
      <c r="B2" s="172" t="s">
        <v>23</v>
      </c>
      <c r="C2" s="221">
        <f>'Per 4'!G2+1</f>
        <v>46631</v>
      </c>
      <c r="D2" s="221"/>
      <c r="E2" s="222"/>
      <c r="F2" s="172" t="s">
        <v>24</v>
      </c>
      <c r="G2" s="221">
        <f>EDATE(C2,12)-1</f>
        <v>46996</v>
      </c>
      <c r="H2" s="222"/>
      <c r="I2" s="171"/>
      <c r="J2" s="171"/>
      <c r="K2" s="157"/>
      <c r="L2" s="28"/>
      <c r="M2" s="27"/>
      <c r="N2" s="26" t="s">
        <v>108</v>
      </c>
    </row>
    <row r="3" spans="1:17" ht="6.9" customHeight="1" thickBot="1">
      <c r="A3" s="229"/>
      <c r="B3" s="229"/>
      <c r="C3" s="229"/>
      <c r="D3" s="229"/>
      <c r="E3" s="229"/>
      <c r="F3" s="229"/>
      <c r="G3" s="229"/>
      <c r="H3" s="229"/>
      <c r="I3" s="230"/>
      <c r="J3" s="230"/>
      <c r="K3" s="230"/>
      <c r="L3" s="230"/>
      <c r="M3" s="230"/>
      <c r="N3" s="230"/>
      <c r="O3" s="5"/>
      <c r="P3" s="5"/>
      <c r="Q3" s="5"/>
    </row>
    <row r="4" spans="1:17" ht="31.5" customHeight="1" thickBot="1">
      <c r="A4" s="234" t="s">
        <v>47</v>
      </c>
      <c r="B4" s="235"/>
      <c r="C4" s="235"/>
      <c r="D4" s="235"/>
      <c r="E4" s="235"/>
      <c r="F4" s="235"/>
      <c r="G4" s="235"/>
      <c r="H4" s="235"/>
      <c r="I4" s="235"/>
      <c r="J4" s="235"/>
      <c r="K4" s="236"/>
      <c r="L4" s="158"/>
      <c r="M4" s="55" t="s">
        <v>48</v>
      </c>
      <c r="N4" s="56" t="s">
        <v>49</v>
      </c>
      <c r="O4" s="5"/>
      <c r="P4" s="5"/>
      <c r="Q4" s="5"/>
    </row>
    <row r="5" spans="1:17" ht="58.2" customHeight="1">
      <c r="A5" s="34" t="s">
        <v>31</v>
      </c>
      <c r="B5" s="35" t="s">
        <v>51</v>
      </c>
      <c r="C5" s="35" t="s">
        <v>52</v>
      </c>
      <c r="D5" s="35" t="s">
        <v>53</v>
      </c>
      <c r="E5" s="35" t="s">
        <v>54</v>
      </c>
      <c r="F5" s="35" t="s">
        <v>55</v>
      </c>
      <c r="G5" s="36" t="s">
        <v>56</v>
      </c>
      <c r="H5" s="37" t="s">
        <v>57</v>
      </c>
      <c r="I5" s="51" t="s">
        <v>58</v>
      </c>
      <c r="J5" s="41" t="s">
        <v>59</v>
      </c>
      <c r="K5" s="41" t="s">
        <v>60</v>
      </c>
      <c r="L5" s="41" t="s">
        <v>61</v>
      </c>
      <c r="M5" s="57" t="s">
        <v>62</v>
      </c>
      <c r="N5" s="57" t="s">
        <v>63</v>
      </c>
      <c r="O5" s="6"/>
      <c r="P5" s="6"/>
      <c r="Q5" s="5"/>
    </row>
    <row r="6" spans="1:17">
      <c r="A6" s="231" t="s">
        <v>64</v>
      </c>
      <c r="B6" s="232"/>
      <c r="C6" s="38"/>
      <c r="D6" s="38"/>
      <c r="E6" s="233"/>
      <c r="F6" s="233"/>
      <c r="G6" s="233"/>
      <c r="H6" s="233"/>
      <c r="I6" s="233"/>
      <c r="J6" s="39"/>
      <c r="K6" s="39"/>
      <c r="L6" s="39"/>
      <c r="M6" s="58"/>
      <c r="N6" s="60"/>
      <c r="O6" s="6"/>
      <c r="P6" s="16" t="s">
        <v>65</v>
      </c>
      <c r="Q6" s="5"/>
    </row>
    <row r="7" spans="1:17">
      <c r="A7" s="3" t="str">
        <f>IF('Per 4'!A7="","",'Per 4'!A7)</f>
        <v/>
      </c>
      <c r="B7" s="7">
        <v>0</v>
      </c>
      <c r="C7" s="8">
        <v>0</v>
      </c>
      <c r="D7" s="194">
        <f>B7*C7</f>
        <v>0</v>
      </c>
      <c r="E7" s="44">
        <f>ROUND(1.03*'Per 4'!E7,0)</f>
        <v>0</v>
      </c>
      <c r="F7" s="44">
        <f>ROUND(E7/9*C7*B7,0)</f>
        <v>0</v>
      </c>
      <c r="G7" s="42">
        <f>IF('Per 4'!G7="","",'Per 4'!G7)</f>
        <v>0</v>
      </c>
      <c r="H7" s="43">
        <f>ROUND(F7*0.18+G7*C7*B7,0)</f>
        <v>0</v>
      </c>
      <c r="I7" s="44">
        <f>F7+H7</f>
        <v>0</v>
      </c>
      <c r="J7" s="19"/>
      <c r="K7" s="19"/>
      <c r="L7" s="19"/>
      <c r="M7" s="59"/>
      <c r="N7" s="59"/>
      <c r="O7" s="6"/>
      <c r="P7" s="6" t="s">
        <v>66</v>
      </c>
      <c r="Q7" s="5"/>
    </row>
    <row r="8" spans="1:17">
      <c r="A8" s="3" t="str">
        <f>IF('Per 4'!A8="","",'Per 4'!A8)</f>
        <v/>
      </c>
      <c r="B8" s="7">
        <v>0</v>
      </c>
      <c r="C8" s="8">
        <v>0</v>
      </c>
      <c r="D8" s="194">
        <f t="shared" ref="D8:D10" si="0">B8*C8</f>
        <v>0</v>
      </c>
      <c r="E8" s="44">
        <f>ROUND(1.03*'Per 4'!E8,0)</f>
        <v>0</v>
      </c>
      <c r="F8" s="44">
        <f>ROUND(E8/9*C8*B8,0)</f>
        <v>0</v>
      </c>
      <c r="G8" s="42">
        <f>IF('Per 4'!G8="","",'Per 4'!G8)</f>
        <v>0</v>
      </c>
      <c r="H8" s="43">
        <f>ROUND(F8*0.18+G8*C8*B8,0)</f>
        <v>0</v>
      </c>
      <c r="I8" s="44">
        <f>F8+H8</f>
        <v>0</v>
      </c>
      <c r="J8" s="19"/>
      <c r="K8" s="19"/>
      <c r="L8" s="19"/>
      <c r="M8" s="59"/>
      <c r="N8" s="59"/>
      <c r="O8" s="6"/>
      <c r="P8" s="6" t="s">
        <v>67</v>
      </c>
      <c r="Q8" s="5"/>
    </row>
    <row r="9" spans="1:17">
      <c r="A9" s="3" t="str">
        <f>IF('Per 4'!A9="","",'Per 4'!A9)</f>
        <v/>
      </c>
      <c r="B9" s="7">
        <v>0</v>
      </c>
      <c r="C9" s="8">
        <v>0</v>
      </c>
      <c r="D9" s="194">
        <f t="shared" si="0"/>
        <v>0</v>
      </c>
      <c r="E9" s="44">
        <f>ROUND(1.03*'Per 4'!E9,0)</f>
        <v>0</v>
      </c>
      <c r="F9" s="44">
        <f>ROUND(E9/9*C9*B9,0)</f>
        <v>0</v>
      </c>
      <c r="G9" s="42">
        <f>IF('Per 4'!G9="","",'Per 4'!G9)</f>
        <v>0</v>
      </c>
      <c r="H9" s="43">
        <f>ROUND(F9*0.18+G9*C9*B9,0)</f>
        <v>0</v>
      </c>
      <c r="I9" s="44">
        <f>F9+H9</f>
        <v>0</v>
      </c>
      <c r="J9" s="19"/>
      <c r="K9" s="19"/>
      <c r="L9" s="19"/>
      <c r="M9" s="59"/>
      <c r="N9" s="59"/>
      <c r="O9" s="6"/>
      <c r="P9" s="6"/>
      <c r="Q9" s="5"/>
    </row>
    <row r="10" spans="1:17">
      <c r="A10" s="3" t="str">
        <f>IF('Per 4'!A10="","",'Per 4'!A10)</f>
        <v/>
      </c>
      <c r="B10" s="9">
        <v>0</v>
      </c>
      <c r="C10" s="8">
        <v>0</v>
      </c>
      <c r="D10" s="194">
        <f t="shared" si="0"/>
        <v>0</v>
      </c>
      <c r="E10" s="44">
        <f>ROUND(1.03*'Per 4'!E10,0)</f>
        <v>0</v>
      </c>
      <c r="F10" s="44">
        <f>ROUND(E10/9*C10*B10,0)</f>
        <v>0</v>
      </c>
      <c r="G10" s="42">
        <f>IF('Per 4'!G10="","",'Per 4'!G10)</f>
        <v>0</v>
      </c>
      <c r="H10" s="43">
        <f>ROUND(F10*0.18+G10*C10*B10,0)</f>
        <v>0</v>
      </c>
      <c r="I10" s="44">
        <f>F10+H10</f>
        <v>0</v>
      </c>
      <c r="J10" s="7"/>
      <c r="K10" s="7"/>
      <c r="L10" s="7"/>
      <c r="M10" s="59"/>
      <c r="N10" s="59"/>
      <c r="O10" s="6"/>
      <c r="P10" s="6"/>
      <c r="Q10" s="5"/>
    </row>
    <row r="11" spans="1:17">
      <c r="A11" s="40" t="s">
        <v>68</v>
      </c>
      <c r="B11" s="117"/>
      <c r="C11" s="117"/>
      <c r="D11" s="117"/>
      <c r="E11" s="117"/>
      <c r="F11" s="117"/>
      <c r="G11" s="117"/>
      <c r="H11" s="117"/>
      <c r="I11" s="117"/>
      <c r="J11" s="117"/>
      <c r="K11" s="117"/>
      <c r="L11" s="117"/>
      <c r="M11" s="117"/>
      <c r="N11" s="118"/>
      <c r="O11" s="6"/>
      <c r="P11" s="6"/>
      <c r="Q11" s="5"/>
    </row>
    <row r="12" spans="1:17">
      <c r="A12" s="3" t="str">
        <f>IF('Per 4'!A12="","",'Per 4'!A12)</f>
        <v/>
      </c>
      <c r="B12" s="9">
        <v>0</v>
      </c>
      <c r="C12" s="8">
        <v>0</v>
      </c>
      <c r="D12" s="194">
        <f>B12*C12</f>
        <v>0</v>
      </c>
      <c r="E12" s="44">
        <f>ROUND(1.03*'Per 4'!E12,0)</f>
        <v>0</v>
      </c>
      <c r="F12" s="44">
        <f>ROUND(E12/12*C12*B12,0)</f>
        <v>0</v>
      </c>
      <c r="G12" s="42">
        <f>IF('Per 4'!G12="","",'Per 4'!G12)</f>
        <v>0</v>
      </c>
      <c r="H12" s="43">
        <f>ROUND(F12*0.18+G12*C12*B12,0)</f>
        <v>0</v>
      </c>
      <c r="I12" s="44">
        <f>F12+H12</f>
        <v>0</v>
      </c>
      <c r="J12" s="7"/>
      <c r="K12" s="7"/>
      <c r="L12" s="7"/>
      <c r="M12" s="59"/>
      <c r="N12" s="59"/>
      <c r="O12" s="6"/>
      <c r="P12" s="6"/>
      <c r="Q12" s="5"/>
    </row>
    <row r="13" spans="1:17">
      <c r="A13" s="3" t="str">
        <f>IF('Per 4'!A13="","",'Per 4'!A13)</f>
        <v/>
      </c>
      <c r="B13" s="9">
        <v>0</v>
      </c>
      <c r="C13" s="8">
        <v>0</v>
      </c>
      <c r="D13" s="194">
        <f t="shared" ref="D13:D15" si="1">B13*C13</f>
        <v>0</v>
      </c>
      <c r="E13" s="44">
        <f>ROUND(1.03*'Per 4'!E13,0)</f>
        <v>0</v>
      </c>
      <c r="F13" s="44">
        <f>ROUND(E13/12*C13*B13,0)</f>
        <v>0</v>
      </c>
      <c r="G13" s="42">
        <f>IF('Per 4'!G13="","",'Per 4'!G13)</f>
        <v>0</v>
      </c>
      <c r="H13" s="43">
        <f>ROUND(F13*0.18+G13*C13*B13,0)</f>
        <v>0</v>
      </c>
      <c r="I13" s="44">
        <f>F13+H13</f>
        <v>0</v>
      </c>
      <c r="J13" s="7"/>
      <c r="K13" s="7"/>
      <c r="L13" s="7"/>
      <c r="M13" s="59"/>
      <c r="N13" s="59"/>
      <c r="O13" s="6"/>
      <c r="P13" s="6"/>
      <c r="Q13" s="5"/>
    </row>
    <row r="14" spans="1:17">
      <c r="A14" s="3" t="str">
        <f>IF('Per 4'!A14="","",'Per 4'!A14)</f>
        <v/>
      </c>
      <c r="B14" s="9">
        <v>0</v>
      </c>
      <c r="C14" s="8">
        <v>0</v>
      </c>
      <c r="D14" s="194">
        <f t="shared" si="1"/>
        <v>0</v>
      </c>
      <c r="E14" s="44">
        <f>ROUND(1.03*'Per 4'!E14,0)</f>
        <v>0</v>
      </c>
      <c r="F14" s="44">
        <f>ROUND(E14/12*C14*B14,0)</f>
        <v>0</v>
      </c>
      <c r="G14" s="42">
        <f>IF('Per 4'!G14="","",'Per 4'!G14)</f>
        <v>0</v>
      </c>
      <c r="H14" s="43">
        <f>ROUND(F14*0.18+G14*C14*B14,0)</f>
        <v>0</v>
      </c>
      <c r="I14" s="44">
        <f>F14+H14</f>
        <v>0</v>
      </c>
      <c r="J14" s="7"/>
      <c r="K14" s="7"/>
      <c r="L14" s="7"/>
      <c r="M14" s="59"/>
      <c r="N14" s="59"/>
      <c r="O14" s="6"/>
      <c r="P14" s="6"/>
      <c r="Q14" s="5"/>
    </row>
    <row r="15" spans="1:17">
      <c r="A15" s="3" t="str">
        <f>IF('Per 4'!A15="","",'Per 4'!A15)</f>
        <v/>
      </c>
      <c r="B15" s="9">
        <v>0</v>
      </c>
      <c r="C15" s="8">
        <v>0</v>
      </c>
      <c r="D15" s="194">
        <f t="shared" si="1"/>
        <v>0</v>
      </c>
      <c r="E15" s="44">
        <f>ROUND(1.03*'Per 4'!E15,0)</f>
        <v>0</v>
      </c>
      <c r="F15" s="44">
        <f>ROUND(E15/12*C15*B15,0)</f>
        <v>0</v>
      </c>
      <c r="G15" s="42">
        <f>IF('Per 4'!G15="","",'Per 4'!G15)</f>
        <v>0</v>
      </c>
      <c r="H15" s="43">
        <f>ROUND(F15*0.18+G15*C15*B15,0)</f>
        <v>0</v>
      </c>
      <c r="I15" s="44">
        <f>F15+H15</f>
        <v>0</v>
      </c>
      <c r="J15" s="7"/>
      <c r="K15" s="7"/>
      <c r="L15" s="7"/>
      <c r="M15" s="59"/>
      <c r="N15" s="59"/>
      <c r="O15" s="6"/>
      <c r="P15" s="6"/>
      <c r="Q15" s="5"/>
    </row>
    <row r="16" spans="1:17">
      <c r="A16" s="70"/>
      <c r="B16" s="70"/>
      <c r="C16" s="73"/>
      <c r="D16" s="193"/>
      <c r="E16" s="31" t="s">
        <v>58</v>
      </c>
      <c r="F16" s="45">
        <f>SUM(F7:F10,F12:F15)</f>
        <v>0</v>
      </c>
      <c r="G16" s="21"/>
      <c r="H16" s="46">
        <f>SUM(H7:H10,H12:H15)</f>
        <v>0</v>
      </c>
      <c r="I16" s="46">
        <f>SUM(I7:I10,I12:I15)</f>
        <v>0</v>
      </c>
      <c r="J16" s="7"/>
      <c r="K16" s="7"/>
      <c r="L16" s="7"/>
      <c r="M16" s="59"/>
      <c r="N16" s="59"/>
      <c r="O16" s="6"/>
      <c r="P16" s="6"/>
      <c r="Q16" s="5"/>
    </row>
    <row r="17" spans="1:17">
      <c r="A17" s="40" t="s">
        <v>69</v>
      </c>
      <c r="B17" s="61" t="s">
        <v>70</v>
      </c>
      <c r="C17" s="62" t="s">
        <v>71</v>
      </c>
      <c r="D17" s="62"/>
      <c r="E17" s="63" t="s">
        <v>72</v>
      </c>
      <c r="F17" s="119"/>
      <c r="G17" s="119"/>
      <c r="H17" s="119"/>
      <c r="I17" s="119"/>
      <c r="J17" s="119"/>
      <c r="K17" s="119"/>
      <c r="L17" s="119"/>
      <c r="M17" s="119"/>
      <c r="N17" s="120"/>
      <c r="O17" s="6"/>
      <c r="P17" s="6"/>
      <c r="Q17" s="5"/>
    </row>
    <row r="18" spans="1:17">
      <c r="A18" s="4" t="str">
        <f>IF('Per 4'!A18="","",'Per 4'!A18)</f>
        <v/>
      </c>
      <c r="B18" s="1">
        <v>0</v>
      </c>
      <c r="C18" s="10">
        <v>0</v>
      </c>
      <c r="D18" s="10">
        <f>(B18*C18)/173.33</f>
        <v>0</v>
      </c>
      <c r="E18" s="42">
        <f>ROUND(1.03*'Per 4'!E18,0)</f>
        <v>0</v>
      </c>
      <c r="F18" s="44">
        <f>ROUND(C18*E18*B18,0)</f>
        <v>0</v>
      </c>
      <c r="G18" s="18" t="s">
        <v>73</v>
      </c>
      <c r="H18" s="43">
        <f>ROUND(F18*0.08,0)</f>
        <v>0</v>
      </c>
      <c r="I18" s="44">
        <f>F18+H18</f>
        <v>0</v>
      </c>
      <c r="J18" s="7"/>
      <c r="K18" s="7"/>
      <c r="L18" s="7"/>
      <c r="M18" s="59"/>
      <c r="N18" s="59"/>
      <c r="O18" s="6"/>
      <c r="P18" s="6"/>
      <c r="Q18" s="5"/>
    </row>
    <row r="19" spans="1:17">
      <c r="A19" s="4" t="str">
        <f>IF('Per 4'!A19="","",'Per 4'!A19)</f>
        <v/>
      </c>
      <c r="B19" s="1">
        <v>0</v>
      </c>
      <c r="C19" s="10">
        <v>0</v>
      </c>
      <c r="D19" s="10">
        <f t="shared" ref="D19:D21" si="2">(B19*C19)/173.33</f>
        <v>0</v>
      </c>
      <c r="E19" s="42">
        <f>ROUND(1.03*'Per 4'!E19,0)</f>
        <v>0</v>
      </c>
      <c r="F19" s="44">
        <f>ROUND(C19*E19*B19,0)</f>
        <v>0</v>
      </c>
      <c r="G19" s="18" t="s">
        <v>73</v>
      </c>
      <c r="H19" s="43">
        <f t="shared" ref="H19:H21" si="3">ROUND(F19*0.08,0)</f>
        <v>0</v>
      </c>
      <c r="I19" s="44">
        <f>F19+H19</f>
        <v>0</v>
      </c>
      <c r="J19" s="7"/>
      <c r="K19" s="7"/>
      <c r="L19" s="7"/>
      <c r="M19" s="59"/>
      <c r="N19" s="59"/>
      <c r="O19" s="6"/>
      <c r="P19" s="6"/>
      <c r="Q19" s="5"/>
    </row>
    <row r="20" spans="1:17">
      <c r="A20" s="4" t="str">
        <f>IF('Per 4'!A20="","",'Per 4'!A20)</f>
        <v/>
      </c>
      <c r="B20" s="1">
        <v>0</v>
      </c>
      <c r="C20" s="10">
        <v>0</v>
      </c>
      <c r="D20" s="10">
        <f t="shared" si="2"/>
        <v>0</v>
      </c>
      <c r="E20" s="42">
        <f>ROUND(1.03*'Per 4'!E20,0)</f>
        <v>0</v>
      </c>
      <c r="F20" s="44">
        <f>ROUND(C20*E20*B20,0)</f>
        <v>0</v>
      </c>
      <c r="G20" s="18" t="s">
        <v>73</v>
      </c>
      <c r="H20" s="43">
        <f t="shared" si="3"/>
        <v>0</v>
      </c>
      <c r="I20" s="44">
        <f>F20+H20</f>
        <v>0</v>
      </c>
      <c r="J20" s="7"/>
      <c r="K20" s="7"/>
      <c r="L20" s="7"/>
      <c r="M20" s="59"/>
      <c r="N20" s="59"/>
      <c r="O20" s="6"/>
      <c r="P20" s="6"/>
      <c r="Q20" s="5"/>
    </row>
    <row r="21" spans="1:17">
      <c r="A21" s="4" t="str">
        <f>IF('Per 4'!A21="","",'Per 4'!A21)</f>
        <v/>
      </c>
      <c r="B21" s="1">
        <v>0</v>
      </c>
      <c r="C21" s="10">
        <v>0</v>
      </c>
      <c r="D21" s="10">
        <f t="shared" si="2"/>
        <v>0</v>
      </c>
      <c r="E21" s="42">
        <f>ROUND(1.03*'Per 4'!E21,0)</f>
        <v>0</v>
      </c>
      <c r="F21" s="44">
        <f>ROUND(C21*E21*B21,0)</f>
        <v>0</v>
      </c>
      <c r="G21" s="49" t="s">
        <v>73</v>
      </c>
      <c r="H21" s="43">
        <f t="shared" si="3"/>
        <v>0</v>
      </c>
      <c r="I21" s="44">
        <f>F21+H21</f>
        <v>0</v>
      </c>
      <c r="J21" s="7"/>
      <c r="K21" s="7"/>
      <c r="L21" s="7"/>
      <c r="M21" s="59"/>
      <c r="N21" s="59"/>
      <c r="O21" s="6"/>
      <c r="P21" s="6"/>
      <c r="Q21" s="5"/>
    </row>
    <row r="22" spans="1:17">
      <c r="A22" s="70"/>
      <c r="B22" s="70"/>
      <c r="C22" s="72"/>
      <c r="D22" s="72"/>
      <c r="E22" s="32" t="s">
        <v>58</v>
      </c>
      <c r="F22" s="47">
        <f>SUM(F18:F21)</f>
        <v>0</v>
      </c>
      <c r="G22" s="20"/>
      <c r="H22" s="48">
        <f>SUM(H18:H21)</f>
        <v>0</v>
      </c>
      <c r="I22" s="48">
        <f>SUM(I18:I21)</f>
        <v>0</v>
      </c>
      <c r="J22" s="7"/>
      <c r="K22" s="7"/>
      <c r="L22" s="7"/>
      <c r="M22" s="59"/>
      <c r="N22" s="59"/>
      <c r="O22" s="6"/>
      <c r="P22" s="6"/>
      <c r="Q22" s="5"/>
    </row>
    <row r="23" spans="1:17">
      <c r="A23" s="121" t="s">
        <v>74</v>
      </c>
      <c r="B23" s="122"/>
      <c r="C23" s="122"/>
      <c r="D23" s="122"/>
      <c r="E23" s="122"/>
      <c r="F23" s="122"/>
      <c r="G23" s="122"/>
      <c r="H23" s="122"/>
      <c r="I23" s="122"/>
      <c r="J23" s="122"/>
      <c r="K23" s="122"/>
      <c r="L23" s="122"/>
      <c r="M23" s="122"/>
      <c r="N23" s="123"/>
      <c r="O23" s="6"/>
      <c r="P23" s="6"/>
      <c r="Q23" s="5"/>
    </row>
    <row r="24" spans="1:17">
      <c r="A24" s="12"/>
      <c r="B24" s="11"/>
      <c r="C24" s="11"/>
      <c r="D24" s="11"/>
      <c r="E24" s="11"/>
      <c r="F24" s="11"/>
      <c r="G24" s="11"/>
      <c r="H24" s="22"/>
      <c r="I24" s="52">
        <v>0</v>
      </c>
      <c r="J24" s="7"/>
      <c r="K24" s="7"/>
      <c r="L24" s="7"/>
      <c r="M24" s="59"/>
      <c r="N24" s="59"/>
      <c r="O24" s="6"/>
      <c r="P24" s="6"/>
      <c r="Q24" s="5"/>
    </row>
    <row r="25" spans="1:17">
      <c r="A25" s="12"/>
      <c r="B25" s="11"/>
      <c r="C25" s="11"/>
      <c r="D25" s="11"/>
      <c r="E25" s="11"/>
      <c r="F25" s="11"/>
      <c r="G25" s="11"/>
      <c r="H25" s="22"/>
      <c r="I25" s="52">
        <v>0</v>
      </c>
      <c r="J25" s="7"/>
      <c r="K25" s="7"/>
      <c r="L25" s="7"/>
      <c r="M25" s="59"/>
      <c r="N25" s="59"/>
      <c r="O25" s="6"/>
      <c r="P25" s="6"/>
      <c r="Q25" s="5"/>
    </row>
    <row r="26" spans="1:17">
      <c r="A26" s="12"/>
      <c r="B26" s="11"/>
      <c r="C26" s="11"/>
      <c r="D26" s="11"/>
      <c r="E26" s="11"/>
      <c r="F26" s="11"/>
      <c r="G26" s="11"/>
      <c r="H26" s="22"/>
      <c r="I26" s="52">
        <v>0</v>
      </c>
      <c r="J26" s="7"/>
      <c r="K26" s="7"/>
      <c r="L26" s="7"/>
      <c r="M26" s="59"/>
      <c r="N26" s="59"/>
      <c r="O26" s="6"/>
      <c r="P26" s="6"/>
      <c r="Q26" s="5"/>
    </row>
    <row r="27" spans="1:17">
      <c r="A27" s="70"/>
      <c r="B27" s="70"/>
      <c r="C27" s="71"/>
      <c r="D27" s="71"/>
      <c r="E27" s="71"/>
      <c r="F27" s="71"/>
      <c r="G27" s="71"/>
      <c r="H27" s="32" t="s">
        <v>58</v>
      </c>
      <c r="I27" s="53">
        <f>SUM(I24:I26)</f>
        <v>0</v>
      </c>
      <c r="J27" s="7"/>
      <c r="K27" s="7"/>
      <c r="L27" s="7"/>
      <c r="M27" s="59"/>
      <c r="N27" s="59"/>
      <c r="O27" s="6"/>
      <c r="P27" s="6"/>
      <c r="Q27" s="5"/>
    </row>
    <row r="28" spans="1:17">
      <c r="A28" s="121" t="s">
        <v>75</v>
      </c>
      <c r="B28" s="122"/>
      <c r="C28" s="122"/>
      <c r="D28" s="122"/>
      <c r="E28" s="122"/>
      <c r="F28" s="122"/>
      <c r="G28" s="122"/>
      <c r="H28" s="122"/>
      <c r="I28" s="122"/>
      <c r="J28" s="122"/>
      <c r="K28" s="122"/>
      <c r="L28" s="122"/>
      <c r="M28" s="122"/>
      <c r="N28" s="123"/>
      <c r="O28" s="6"/>
      <c r="P28" s="6"/>
      <c r="Q28" s="5"/>
    </row>
    <row r="29" spans="1:17">
      <c r="A29" s="12"/>
      <c r="B29" s="11"/>
      <c r="C29" s="11"/>
      <c r="D29" s="11"/>
      <c r="E29" s="11"/>
      <c r="F29" s="11"/>
      <c r="G29" s="11"/>
      <c r="H29" s="22"/>
      <c r="I29" s="52">
        <v>0</v>
      </c>
      <c r="J29" s="7"/>
      <c r="K29" s="7"/>
      <c r="L29" s="7"/>
      <c r="M29" s="59"/>
      <c r="N29" s="59"/>
      <c r="O29" s="6"/>
      <c r="P29" s="6"/>
      <c r="Q29" s="5"/>
    </row>
    <row r="30" spans="1:17">
      <c r="A30" s="12"/>
      <c r="B30" s="11"/>
      <c r="C30" s="11"/>
      <c r="D30" s="11"/>
      <c r="E30" s="11"/>
      <c r="F30" s="11"/>
      <c r="G30" s="11"/>
      <c r="H30" s="22"/>
      <c r="I30" s="52">
        <v>0</v>
      </c>
      <c r="J30" s="7"/>
      <c r="K30" s="7"/>
      <c r="L30" s="7"/>
      <c r="M30" s="59"/>
      <c r="N30" s="59"/>
      <c r="O30" s="6"/>
      <c r="P30" s="6"/>
      <c r="Q30" s="5"/>
    </row>
    <row r="31" spans="1:17">
      <c r="A31" s="12"/>
      <c r="B31" s="11"/>
      <c r="C31" s="11"/>
      <c r="D31" s="11"/>
      <c r="E31" s="11"/>
      <c r="F31" s="11"/>
      <c r="G31" s="11"/>
      <c r="H31" s="22"/>
      <c r="I31" s="52">
        <v>0</v>
      </c>
      <c r="J31" s="7"/>
      <c r="K31" s="7"/>
      <c r="L31" s="7"/>
      <c r="M31" s="59"/>
      <c r="N31" s="59"/>
      <c r="O31" s="6"/>
      <c r="P31" s="6"/>
      <c r="Q31" s="5"/>
    </row>
    <row r="32" spans="1:17">
      <c r="A32" s="70"/>
      <c r="B32" s="70"/>
      <c r="C32" s="71"/>
      <c r="D32" s="71"/>
      <c r="E32" s="71"/>
      <c r="F32" s="71"/>
      <c r="G32" s="71"/>
      <c r="H32" s="33" t="s">
        <v>58</v>
      </c>
      <c r="I32" s="53">
        <f>SUM(I29:I31)</f>
        <v>0</v>
      </c>
      <c r="J32" s="7"/>
      <c r="K32" s="7"/>
      <c r="L32" s="7"/>
      <c r="M32" s="59"/>
      <c r="N32" s="59"/>
      <c r="O32" s="6"/>
      <c r="P32" s="6"/>
      <c r="Q32" s="5"/>
    </row>
    <row r="33" spans="1:17">
      <c r="A33" s="121" t="s">
        <v>76</v>
      </c>
      <c r="B33" s="122"/>
      <c r="C33" s="122"/>
      <c r="D33" s="122"/>
      <c r="E33" s="122"/>
      <c r="F33" s="122"/>
      <c r="G33" s="122"/>
      <c r="H33" s="122"/>
      <c r="I33" s="122"/>
      <c r="J33" s="122"/>
      <c r="K33" s="122"/>
      <c r="L33" s="122"/>
      <c r="M33" s="122"/>
      <c r="N33" s="123"/>
      <c r="O33" s="6"/>
      <c r="P33" s="6"/>
      <c r="Q33" s="5"/>
    </row>
    <row r="34" spans="1:17">
      <c r="A34" s="12"/>
      <c r="B34" s="11"/>
      <c r="C34" s="11"/>
      <c r="D34" s="11"/>
      <c r="E34" s="11"/>
      <c r="F34" s="11"/>
      <c r="G34" s="11"/>
      <c r="H34" s="22"/>
      <c r="I34" s="52">
        <v>0</v>
      </c>
      <c r="J34" s="7"/>
      <c r="K34" s="7"/>
      <c r="L34" s="7"/>
      <c r="M34" s="59"/>
      <c r="N34" s="59"/>
      <c r="O34" s="6"/>
      <c r="P34" s="6"/>
      <c r="Q34" s="5"/>
    </row>
    <row r="35" spans="1:17">
      <c r="A35" s="12"/>
      <c r="B35" s="11"/>
      <c r="C35" s="11"/>
      <c r="D35" s="11"/>
      <c r="E35" s="11"/>
      <c r="F35" s="11"/>
      <c r="G35" s="11"/>
      <c r="H35" s="22"/>
      <c r="I35" s="52">
        <v>0</v>
      </c>
      <c r="J35" s="7"/>
      <c r="K35" s="7"/>
      <c r="L35" s="7"/>
      <c r="M35" s="59"/>
      <c r="N35" s="59"/>
      <c r="O35" s="6"/>
      <c r="P35" s="6"/>
      <c r="Q35" s="5"/>
    </row>
    <row r="36" spans="1:17">
      <c r="A36" s="12"/>
      <c r="B36" s="11"/>
      <c r="C36" s="11"/>
      <c r="D36" s="11"/>
      <c r="E36" s="11"/>
      <c r="F36" s="11"/>
      <c r="G36" s="11"/>
      <c r="H36" s="22"/>
      <c r="I36" s="52">
        <v>0</v>
      </c>
      <c r="J36" s="7"/>
      <c r="K36" s="7"/>
      <c r="L36" s="7"/>
      <c r="M36" s="59"/>
      <c r="N36" s="59"/>
      <c r="O36" s="6"/>
      <c r="P36" s="6"/>
      <c r="Q36" s="5"/>
    </row>
    <row r="37" spans="1:17">
      <c r="A37" s="70"/>
      <c r="B37" s="70"/>
      <c r="C37" s="68"/>
      <c r="D37" s="68"/>
      <c r="E37" s="68"/>
      <c r="F37" s="68"/>
      <c r="G37" s="68"/>
      <c r="H37" s="33" t="s">
        <v>58</v>
      </c>
      <c r="I37" s="53">
        <f>SUM(I34:I36)</f>
        <v>0</v>
      </c>
      <c r="J37" s="64"/>
      <c r="K37" s="67"/>
      <c r="L37" s="67"/>
      <c r="M37" s="68"/>
      <c r="N37" s="68"/>
      <c r="O37" s="6"/>
      <c r="P37" s="6"/>
      <c r="Q37" s="5"/>
    </row>
    <row r="38" spans="1:17" ht="14.1" customHeight="1" thickBot="1">
      <c r="A38" s="70"/>
      <c r="B38" s="70"/>
      <c r="C38" s="70"/>
      <c r="D38" s="70"/>
      <c r="E38" s="70"/>
      <c r="F38" s="70"/>
      <c r="G38" s="70"/>
      <c r="H38" s="136"/>
      <c r="I38" s="137"/>
      <c r="J38" s="65"/>
      <c r="K38" s="66"/>
      <c r="L38" s="66"/>
      <c r="M38" s="70"/>
      <c r="N38" s="70"/>
      <c r="P38" s="6"/>
      <c r="Q38" s="5"/>
    </row>
    <row r="39" spans="1:17" ht="15" customHeight="1">
      <c r="A39" s="134" t="s">
        <v>77</v>
      </c>
      <c r="B39" s="135"/>
      <c r="C39" s="135"/>
      <c r="D39" s="135"/>
      <c r="E39" s="135"/>
      <c r="F39" s="135"/>
      <c r="G39" s="135"/>
      <c r="H39" s="33" t="s">
        <v>58</v>
      </c>
      <c r="I39" s="53">
        <f>I16+I22+I27+I32+I37</f>
        <v>0</v>
      </c>
      <c r="J39" s="66"/>
      <c r="K39" s="223" t="s">
        <v>126</v>
      </c>
      <c r="L39" s="224"/>
      <c r="M39" s="224"/>
      <c r="N39" s="225"/>
      <c r="P39" s="6"/>
      <c r="Q39" s="5"/>
    </row>
    <row r="40" spans="1:17">
      <c r="A40" s="70"/>
      <c r="B40" s="70"/>
      <c r="C40" s="70"/>
      <c r="D40" s="70"/>
      <c r="E40" s="70"/>
      <c r="F40" s="70"/>
      <c r="G40" s="70"/>
      <c r="H40" s="136"/>
      <c r="I40" s="137"/>
      <c r="J40" s="66"/>
      <c r="K40" s="226"/>
      <c r="L40" s="227"/>
      <c r="M40" s="227"/>
      <c r="N40" s="228"/>
      <c r="P40" s="6"/>
      <c r="Q40" s="5"/>
    </row>
    <row r="41" spans="1:17" ht="16.2" thickBot="1">
      <c r="A41" s="134" t="s">
        <v>78</v>
      </c>
      <c r="B41" s="135"/>
      <c r="C41" s="135"/>
      <c r="D41" s="135"/>
      <c r="E41" s="135"/>
      <c r="F41" s="135"/>
      <c r="G41" s="135"/>
      <c r="H41" s="149" t="s">
        <v>79</v>
      </c>
      <c r="I41" s="150"/>
      <c r="J41" s="66"/>
      <c r="K41" s="142" t="s">
        <v>80</v>
      </c>
      <c r="L41" s="138"/>
      <c r="M41" s="29" t="s">
        <v>81</v>
      </c>
      <c r="N41" s="30" t="s">
        <v>82</v>
      </c>
      <c r="P41" s="6"/>
      <c r="Q41" s="5"/>
    </row>
    <row r="42" spans="1:17" ht="15" thickTop="1">
      <c r="A42" s="181" t="s">
        <v>83</v>
      </c>
      <c r="B42" s="182">
        <f>IF($G$2-VLOOKUP($H$50,$J$51:$L$72,3,FALSE)&lt;0,$B$44,ROUND((1-($G$2-VLOOKUP($H$50,$J$51:$L$72,3,FALSE))/($G$2+1-$C$2))*$B$44,0))</f>
        <v>0</v>
      </c>
      <c r="C42" s="153"/>
      <c r="D42" s="153"/>
      <c r="E42" s="133" t="s">
        <v>84</v>
      </c>
      <c r="F42" s="155">
        <f>VLOOKUP($H$50,$J$51:$K$72,2,FALSE)</f>
        <v>0.5</v>
      </c>
      <c r="G42" s="156"/>
      <c r="H42" s="33"/>
      <c r="I42" s="53">
        <f>ROUND(B42*F42,0)</f>
        <v>0</v>
      </c>
      <c r="J42" s="66"/>
      <c r="K42" s="139" t="s">
        <v>85</v>
      </c>
      <c r="L42" s="111"/>
      <c r="M42" s="169">
        <v>1257.6199999999999</v>
      </c>
      <c r="N42" s="170">
        <v>628.82000000000005</v>
      </c>
      <c r="P42" s="6"/>
      <c r="Q42" s="5"/>
    </row>
    <row r="43" spans="1:17">
      <c r="A43" s="173" t="s">
        <v>86</v>
      </c>
      <c r="B43" s="182">
        <f>B44-B42</f>
        <v>0</v>
      </c>
      <c r="C43" s="174"/>
      <c r="D43" s="174"/>
      <c r="E43" s="133" t="s">
        <v>84</v>
      </c>
      <c r="F43" s="175">
        <f>VLOOKUP($H$50+1,$J$51:$K$72,2,FALSE)</f>
        <v>0.5</v>
      </c>
      <c r="G43" s="175"/>
      <c r="H43" s="33"/>
      <c r="I43" s="53">
        <f>ROUND(B43*F43,0)</f>
        <v>0</v>
      </c>
      <c r="J43" s="66"/>
      <c r="K43" s="140" t="s">
        <v>87</v>
      </c>
      <c r="L43" s="112"/>
      <c r="M43" s="189">
        <v>901.6</v>
      </c>
      <c r="N43" s="190">
        <v>450.8</v>
      </c>
      <c r="P43" s="6"/>
      <c r="Q43" s="5"/>
    </row>
    <row r="44" spans="1:17">
      <c r="A44" s="179" t="s">
        <v>88</v>
      </c>
      <c r="B44" s="183">
        <f>I39</f>
        <v>0</v>
      </c>
      <c r="C44" s="71"/>
      <c r="D44" s="71"/>
      <c r="E44" s="71"/>
      <c r="F44" s="71"/>
      <c r="G44" s="71"/>
      <c r="H44" s="180" t="s">
        <v>89</v>
      </c>
      <c r="I44" s="53">
        <f>I42+I43</f>
        <v>0</v>
      </c>
      <c r="J44" s="66"/>
      <c r="K44" s="140" t="s">
        <v>90</v>
      </c>
      <c r="L44" s="112"/>
      <c r="M44" s="189">
        <v>1029.06</v>
      </c>
      <c r="N44" s="190">
        <v>514.54</v>
      </c>
      <c r="O44" s="2"/>
      <c r="P44" s="6"/>
      <c r="Q44" s="5"/>
    </row>
    <row r="45" spans="1:17" ht="15" thickBot="1">
      <c r="A45" s="179"/>
      <c r="B45" s="69"/>
      <c r="C45" s="71"/>
      <c r="D45" s="71"/>
      <c r="E45" s="71"/>
      <c r="F45" s="71"/>
      <c r="G45" s="71"/>
      <c r="H45" s="74"/>
      <c r="I45" s="69"/>
      <c r="J45" s="66"/>
      <c r="K45" s="141" t="s">
        <v>91</v>
      </c>
      <c r="L45" s="113"/>
      <c r="M45" s="191">
        <v>675.16</v>
      </c>
      <c r="N45" s="192">
        <v>337.58</v>
      </c>
      <c r="O45" s="2"/>
      <c r="P45" s="6"/>
      <c r="Q45" s="5"/>
    </row>
    <row r="46" spans="1:17" ht="15.6">
      <c r="A46" s="114" t="s">
        <v>92</v>
      </c>
      <c r="B46" s="115"/>
      <c r="C46" s="115"/>
      <c r="D46" s="115"/>
      <c r="E46" s="115"/>
      <c r="F46" s="115"/>
      <c r="G46" s="115"/>
      <c r="H46" s="115"/>
      <c r="I46" s="116"/>
      <c r="J46" s="66"/>
      <c r="K46" s="66"/>
      <c r="L46" s="66"/>
      <c r="M46" s="70"/>
      <c r="N46" s="70"/>
      <c r="O46" s="2"/>
      <c r="P46" s="2"/>
    </row>
    <row r="47" spans="1:17">
      <c r="A47" s="132" t="s">
        <v>93</v>
      </c>
      <c r="B47" s="152">
        <f>SUMIF(L7:L10,"M",I7:I10)+SUMIF(L12:L15,"M",I12:I15)+SUMIF(L18:L21,"M",I18:I21)+SUMIF(L24:L26,"M",I24:I26)+SUMIF(L29:L31,"M",I29:I31)+SUMIF(L34:L36,"M",I34:I36)+IF(I41="M",I44,0)</f>
        <v>0</v>
      </c>
      <c r="C47" s="153"/>
      <c r="D47" s="153"/>
      <c r="E47" s="133" t="s">
        <v>94</v>
      </c>
      <c r="F47" s="154">
        <f>SUMIF(L7:L10,"V",I7:I10)+SUMIF(L12:L15,"V",I12:I15)+SUMIF(L18:L21,"V",I18:I21)+SUMIF(L24:L26,"V",I24:I26)+SUMIF(L29:L31,"V",I29:I31)+SUMIF(L34:L36,"V",I34:I36)+IF(I41="V",I44,0)</f>
        <v>0</v>
      </c>
      <c r="G47" s="151"/>
      <c r="H47" s="33" t="s">
        <v>58</v>
      </c>
      <c r="I47" s="53">
        <f>I39+I44</f>
        <v>0</v>
      </c>
      <c r="J47" s="66"/>
      <c r="K47" s="66"/>
      <c r="L47" s="66"/>
      <c r="M47" s="70"/>
      <c r="N47" s="70"/>
    </row>
    <row r="48" spans="1:17" hidden="1">
      <c r="A48" s="70"/>
      <c r="B48" s="70"/>
      <c r="C48" s="70"/>
      <c r="D48" s="70"/>
      <c r="E48" s="70"/>
      <c r="F48" s="70"/>
      <c r="G48" s="70"/>
      <c r="H48" s="136"/>
      <c r="I48" s="137"/>
      <c r="J48" s="66"/>
      <c r="K48" s="66"/>
      <c r="L48" s="66"/>
      <c r="M48" s="70"/>
      <c r="N48" s="70"/>
    </row>
    <row r="49" spans="1:12" hidden="1"/>
    <row r="50" spans="1:12" hidden="1">
      <c r="G50" s="176" t="s">
        <v>95</v>
      </c>
      <c r="H50" s="177">
        <f>IF(MONTH(C2)&lt;9,YEAR(C2),YEAR(C2)+1)</f>
        <v>2028</v>
      </c>
      <c r="I50" s="177"/>
      <c r="J50" s="176" t="s">
        <v>96</v>
      </c>
      <c r="K50" s="176" t="s">
        <v>97</v>
      </c>
      <c r="L50" s="176" t="s">
        <v>60</v>
      </c>
    </row>
    <row r="51" spans="1:12" hidden="1">
      <c r="G51" s="177"/>
      <c r="H51" s="177"/>
      <c r="I51" s="177"/>
      <c r="J51" s="177">
        <v>2011</v>
      </c>
      <c r="K51" s="177">
        <v>0.47</v>
      </c>
      <c r="L51" s="178">
        <f>DATE(J51,8,31)</f>
        <v>40786</v>
      </c>
    </row>
    <row r="52" spans="1:12" hidden="1">
      <c r="B52" s="13"/>
      <c r="G52" s="177"/>
      <c r="H52" s="177"/>
      <c r="I52" s="177"/>
      <c r="J52" s="177">
        <v>2012</v>
      </c>
      <c r="K52" s="177">
        <v>0.47</v>
      </c>
      <c r="L52" s="178">
        <f t="shared" ref="L52:L72" si="4">DATE(J52,8,31)</f>
        <v>41152</v>
      </c>
    </row>
    <row r="53" spans="1:12" hidden="1">
      <c r="A53" s="14"/>
      <c r="B53" s="15"/>
      <c r="C53" s="15"/>
      <c r="D53" s="15"/>
      <c r="G53" s="177"/>
      <c r="H53" s="177"/>
      <c r="I53" s="177"/>
      <c r="J53" s="177">
        <v>2013</v>
      </c>
      <c r="K53" s="177">
        <v>0.47</v>
      </c>
      <c r="L53" s="178">
        <f t="shared" si="4"/>
        <v>41517</v>
      </c>
    </row>
    <row r="54" spans="1:12" hidden="1">
      <c r="A54" s="16"/>
      <c r="B54" s="17"/>
      <c r="C54" s="17"/>
      <c r="D54" s="17"/>
      <c r="G54" s="177"/>
      <c r="H54" s="177"/>
      <c r="I54" s="177"/>
      <c r="J54" s="177">
        <v>2014</v>
      </c>
      <c r="K54" s="177">
        <v>0.47</v>
      </c>
      <c r="L54" s="178">
        <f t="shared" si="4"/>
        <v>41882</v>
      </c>
    </row>
    <row r="55" spans="1:12" hidden="1">
      <c r="G55" s="177"/>
      <c r="H55" s="177"/>
      <c r="I55" s="177"/>
      <c r="J55" s="177">
        <v>2015</v>
      </c>
      <c r="K55" s="177">
        <v>0.47</v>
      </c>
      <c r="L55" s="178">
        <f t="shared" si="4"/>
        <v>42247</v>
      </c>
    </row>
    <row r="56" spans="1:12" hidden="1">
      <c r="G56" s="177"/>
      <c r="H56" s="177"/>
      <c r="I56" s="177"/>
      <c r="J56" s="177">
        <v>2016</v>
      </c>
      <c r="K56" s="177">
        <v>0.47</v>
      </c>
      <c r="L56" s="178">
        <f t="shared" si="4"/>
        <v>42613</v>
      </c>
    </row>
    <row r="57" spans="1:12" hidden="1">
      <c r="G57" s="177"/>
      <c r="H57" s="177"/>
      <c r="I57" s="177"/>
      <c r="J57" s="177">
        <v>2017</v>
      </c>
      <c r="K57" s="177">
        <v>0.47</v>
      </c>
      <c r="L57" s="178">
        <f t="shared" si="4"/>
        <v>42978</v>
      </c>
    </row>
    <row r="58" spans="1:12" hidden="1">
      <c r="G58" s="177"/>
      <c r="H58" s="177"/>
      <c r="I58" s="177"/>
      <c r="J58" s="177">
        <v>2018</v>
      </c>
      <c r="K58" s="177">
        <v>0.47</v>
      </c>
      <c r="L58" s="178">
        <f t="shared" si="4"/>
        <v>43343</v>
      </c>
    </row>
    <row r="59" spans="1:12" hidden="1">
      <c r="G59" s="177"/>
      <c r="H59" s="177"/>
      <c r="I59" s="177"/>
      <c r="J59" s="177">
        <v>2019</v>
      </c>
      <c r="K59" s="177">
        <v>0.49</v>
      </c>
      <c r="L59" s="178">
        <f t="shared" si="4"/>
        <v>43708</v>
      </c>
    </row>
    <row r="60" spans="1:12" hidden="1">
      <c r="G60" s="177"/>
      <c r="H60" s="177"/>
      <c r="I60" s="177"/>
      <c r="J60" s="177">
        <v>2020</v>
      </c>
      <c r="K60" s="177">
        <v>0.495</v>
      </c>
      <c r="L60" s="178">
        <f t="shared" si="4"/>
        <v>44074</v>
      </c>
    </row>
    <row r="61" spans="1:12" hidden="1">
      <c r="G61" s="177"/>
      <c r="H61" s="177"/>
      <c r="I61" s="177"/>
      <c r="J61" s="177">
        <v>2021</v>
      </c>
      <c r="K61" s="177">
        <v>0.5</v>
      </c>
      <c r="L61" s="178">
        <f t="shared" si="4"/>
        <v>44439</v>
      </c>
    </row>
    <row r="62" spans="1:12" hidden="1">
      <c r="G62" s="177"/>
      <c r="H62" s="177"/>
      <c r="I62" s="177"/>
      <c r="J62" s="177">
        <v>2022</v>
      </c>
      <c r="K62" s="177">
        <v>0.5</v>
      </c>
      <c r="L62" s="178">
        <f t="shared" si="4"/>
        <v>44804</v>
      </c>
    </row>
    <row r="63" spans="1:12" hidden="1">
      <c r="G63" s="177"/>
      <c r="H63" s="177"/>
      <c r="I63" s="177"/>
      <c r="J63" s="177">
        <v>2023</v>
      </c>
      <c r="K63" s="177">
        <v>0.5</v>
      </c>
      <c r="L63" s="178">
        <f t="shared" si="4"/>
        <v>45169</v>
      </c>
    </row>
    <row r="64" spans="1:12" hidden="1">
      <c r="G64" s="177"/>
      <c r="H64" s="177"/>
      <c r="I64" s="177"/>
      <c r="J64" s="177">
        <v>2024</v>
      </c>
      <c r="K64" s="177">
        <v>0.5</v>
      </c>
      <c r="L64" s="178">
        <f t="shared" si="4"/>
        <v>45535</v>
      </c>
    </row>
    <row r="65" spans="1:12" hidden="1">
      <c r="G65" s="177"/>
      <c r="H65" s="177"/>
      <c r="I65" s="177"/>
      <c r="J65" s="177">
        <v>2025</v>
      </c>
      <c r="K65" s="177">
        <v>0.5</v>
      </c>
      <c r="L65" s="178">
        <f t="shared" si="4"/>
        <v>45900</v>
      </c>
    </row>
    <row r="66" spans="1:12" hidden="1">
      <c r="B66" s="13"/>
      <c r="G66" s="177"/>
      <c r="H66" s="177"/>
      <c r="I66" s="177"/>
      <c r="J66" s="177">
        <v>2026</v>
      </c>
      <c r="K66" s="177">
        <v>0.5</v>
      </c>
      <c r="L66" s="178">
        <f t="shared" si="4"/>
        <v>46265</v>
      </c>
    </row>
    <row r="67" spans="1:12" hidden="1">
      <c r="A67" s="14"/>
      <c r="B67" s="15"/>
      <c r="C67" s="15"/>
      <c r="D67" s="15"/>
      <c r="G67" s="177"/>
      <c r="H67" s="177"/>
      <c r="I67" s="177"/>
      <c r="J67" s="177">
        <v>2027</v>
      </c>
      <c r="K67" s="177">
        <v>0.5</v>
      </c>
      <c r="L67" s="178">
        <f t="shared" si="4"/>
        <v>46630</v>
      </c>
    </row>
    <row r="68" spans="1:12" hidden="1">
      <c r="A68" s="16"/>
      <c r="B68" s="17"/>
      <c r="C68" s="17"/>
      <c r="D68" s="17"/>
      <c r="G68" s="177"/>
      <c r="H68" s="177"/>
      <c r="I68" s="177"/>
      <c r="J68" s="177">
        <v>2028</v>
      </c>
      <c r="K68" s="177">
        <v>0.5</v>
      </c>
      <c r="L68" s="178">
        <f t="shared" si="4"/>
        <v>46996</v>
      </c>
    </row>
    <row r="69" spans="1:12" hidden="1">
      <c r="G69" s="177"/>
      <c r="H69" s="177"/>
      <c r="I69" s="177"/>
      <c r="J69" s="177">
        <v>2029</v>
      </c>
      <c r="K69" s="177">
        <v>0.5</v>
      </c>
      <c r="L69" s="178">
        <f t="shared" si="4"/>
        <v>47361</v>
      </c>
    </row>
    <row r="70" spans="1:12" hidden="1">
      <c r="G70" s="177"/>
      <c r="H70" s="177"/>
      <c r="I70" s="177"/>
      <c r="J70" s="177">
        <v>2030</v>
      </c>
      <c r="K70" s="177">
        <v>0.5</v>
      </c>
      <c r="L70" s="178">
        <f t="shared" si="4"/>
        <v>47726</v>
      </c>
    </row>
    <row r="71" spans="1:12" hidden="1">
      <c r="G71" s="177"/>
      <c r="H71" s="177"/>
      <c r="I71" s="177"/>
      <c r="J71" s="177">
        <v>2031</v>
      </c>
      <c r="K71" s="177">
        <v>0.5</v>
      </c>
      <c r="L71" s="178">
        <f t="shared" si="4"/>
        <v>48091</v>
      </c>
    </row>
    <row r="72" spans="1:12" hidden="1">
      <c r="G72" s="177"/>
      <c r="H72" s="177"/>
      <c r="I72" s="177"/>
      <c r="J72" s="177">
        <v>2032</v>
      </c>
      <c r="K72" s="177">
        <v>0.5</v>
      </c>
      <c r="L72" s="178">
        <f t="shared" si="4"/>
        <v>48457</v>
      </c>
    </row>
  </sheetData>
  <mergeCells count="7">
    <mergeCell ref="C2:E2"/>
    <mergeCell ref="G2:H2"/>
    <mergeCell ref="K39:N40"/>
    <mergeCell ref="A3:N3"/>
    <mergeCell ref="A4:K4"/>
    <mergeCell ref="A6:B6"/>
    <mergeCell ref="E6:I6"/>
  </mergeCells>
  <phoneticPr fontId="17" type="noConversion"/>
  <conditionalFormatting sqref="L7:L10 L12:L15 L18:L21 L24:L26 L29:L31 L34:L36">
    <cfRule type="expression" dxfId="1" priority="2">
      <formula>NOT(OR($L9="M",$L9="V",$I$41="M",$I$41="V"))</formula>
    </cfRule>
  </conditionalFormatting>
  <conditionalFormatting sqref="I41">
    <cfRule type="expression" dxfId="0" priority="1">
      <formula>NOT(OR($L41="M",$L41="V",$I$41="M",$I$41="V"))</formula>
    </cfRule>
  </conditionalFormatting>
  <pageMargins left="0.5" right="0.2" top="0.35" bottom="0.25" header="0.3" footer="0.3"/>
  <pageSetup scale="82" orientation="landscape" r:id="rId1"/>
  <headerFooter scaleWithDoc="0" alignWithMargins="0"/>
  <legacyDrawing r:id="rId2"/>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8"/>
  <sheetViews>
    <sheetView workbookViewId="0">
      <selection activeCell="B23" sqref="B23"/>
    </sheetView>
  </sheetViews>
  <sheetFormatPr defaultColWidth="8.88671875" defaultRowHeight="14.4"/>
  <cols>
    <col min="1" max="1" width="23.44140625" customWidth="1"/>
    <col min="2" max="7" width="16.109375" customWidth="1"/>
  </cols>
  <sheetData>
    <row r="1" spans="1:7" ht="6.75" customHeight="1">
      <c r="A1" s="237"/>
      <c r="B1" s="237"/>
      <c r="C1" s="237"/>
      <c r="D1" s="237"/>
      <c r="E1" s="237"/>
      <c r="F1" s="237"/>
      <c r="G1" s="237"/>
    </row>
    <row r="2" spans="1:7" ht="15.6">
      <c r="A2" s="70"/>
      <c r="B2" s="70"/>
      <c r="C2" s="70"/>
      <c r="D2" s="70"/>
      <c r="E2" s="70"/>
      <c r="F2" s="27"/>
      <c r="G2" s="26" t="s">
        <v>110</v>
      </c>
    </row>
    <row r="3" spans="1:7" ht="15" thickBot="1">
      <c r="A3" s="75"/>
      <c r="B3" s="75"/>
      <c r="C3" s="75"/>
      <c r="D3" s="75"/>
      <c r="E3" s="75"/>
      <c r="F3" s="75"/>
      <c r="G3" s="75"/>
    </row>
    <row r="4" spans="1:7">
      <c r="A4" s="91" t="s">
        <v>111</v>
      </c>
      <c r="B4" s="92" t="s">
        <v>112</v>
      </c>
      <c r="C4" s="92" t="s">
        <v>98</v>
      </c>
      <c r="D4" s="92" t="s">
        <v>101</v>
      </c>
      <c r="E4" s="92" t="s">
        <v>113</v>
      </c>
      <c r="F4" s="92" t="s">
        <v>107</v>
      </c>
      <c r="G4" s="93" t="s">
        <v>114</v>
      </c>
    </row>
    <row r="5" spans="1:7" ht="24.9" customHeight="1">
      <c r="A5" s="89" t="s">
        <v>115</v>
      </c>
      <c r="B5" s="94">
        <f>'Per 1'!$F$16</f>
        <v>0</v>
      </c>
      <c r="C5" s="94">
        <f>'Per 2'!$F$16</f>
        <v>0</v>
      </c>
      <c r="D5" s="94">
        <f>'Per 3'!$F$16</f>
        <v>0</v>
      </c>
      <c r="E5" s="94">
        <f>'Per 4'!$F$16</f>
        <v>0</v>
      </c>
      <c r="F5" s="94">
        <f>'Per 5'!$F$16</f>
        <v>0</v>
      </c>
      <c r="G5" s="95">
        <f>SUM(B5:F5)</f>
        <v>0</v>
      </c>
    </row>
    <row r="6" spans="1:7" ht="24.9" customHeight="1">
      <c r="A6" s="89" t="s">
        <v>69</v>
      </c>
      <c r="B6" s="94">
        <f>'Per 1'!$F$22</f>
        <v>0</v>
      </c>
      <c r="C6" s="94">
        <f>'Per 2'!$F$22</f>
        <v>0</v>
      </c>
      <c r="D6" s="94">
        <f>'Per 3'!$F$22</f>
        <v>0</v>
      </c>
      <c r="E6" s="94">
        <f>'Per 4'!$F$22</f>
        <v>0</v>
      </c>
      <c r="F6" s="94">
        <f>'Per 5'!$F$22</f>
        <v>0</v>
      </c>
      <c r="G6" s="95">
        <f t="shared" ref="G6:G10" si="0">SUM(B6:F6)</f>
        <v>0</v>
      </c>
    </row>
    <row r="7" spans="1:7" ht="24.9" customHeight="1">
      <c r="A7" s="89" t="s">
        <v>116</v>
      </c>
      <c r="B7" s="94">
        <f>'Per 1'!$H$16+'Per 1'!$H$22</f>
        <v>0</v>
      </c>
      <c r="C7" s="94">
        <f>'Per 2'!$H$16+'Per 2'!$H$22</f>
        <v>0</v>
      </c>
      <c r="D7" s="94">
        <f>'Per 3'!$H$16+'Per 3'!$H$22</f>
        <v>0</v>
      </c>
      <c r="E7" s="94">
        <f>'Per 4'!$H$16+'Per 4'!$H$22</f>
        <v>0</v>
      </c>
      <c r="F7" s="94">
        <f>'Per 5'!$H$16+'Per 5'!$H$22</f>
        <v>0</v>
      </c>
      <c r="G7" s="95">
        <f t="shared" si="0"/>
        <v>0</v>
      </c>
    </row>
    <row r="8" spans="1:7" ht="24.9" customHeight="1">
      <c r="A8" s="89" t="s">
        <v>74</v>
      </c>
      <c r="B8" s="94">
        <f>'Per 1'!$I$27</f>
        <v>0</v>
      </c>
      <c r="C8" s="94">
        <f>'Per 2'!$I$27</f>
        <v>0</v>
      </c>
      <c r="D8" s="94">
        <f>'Per 3'!$I$27</f>
        <v>0</v>
      </c>
      <c r="E8" s="94">
        <f>'Per 4'!$I$27</f>
        <v>0</v>
      </c>
      <c r="F8" s="94">
        <f>'Per 5'!$I$27</f>
        <v>0</v>
      </c>
      <c r="G8" s="95">
        <f t="shared" si="0"/>
        <v>0</v>
      </c>
    </row>
    <row r="9" spans="1:7" ht="24.9" customHeight="1">
      <c r="A9" s="89" t="s">
        <v>75</v>
      </c>
      <c r="B9" s="94">
        <f>'Per 1'!$I$32</f>
        <v>0</v>
      </c>
      <c r="C9" s="94">
        <f>'Per 2'!$I$32</f>
        <v>0</v>
      </c>
      <c r="D9" s="94">
        <f>'Per 3'!$I$32</f>
        <v>0</v>
      </c>
      <c r="E9" s="94">
        <f>'Per 4'!$I$32</f>
        <v>0</v>
      </c>
      <c r="F9" s="94">
        <f>'Per 5'!$I$32</f>
        <v>0</v>
      </c>
      <c r="G9" s="95">
        <f t="shared" si="0"/>
        <v>0</v>
      </c>
    </row>
    <row r="10" spans="1:7" ht="24.9" customHeight="1">
      <c r="A10" s="90" t="s">
        <v>76</v>
      </c>
      <c r="B10" s="94">
        <f>'Per 1'!$I$37</f>
        <v>0</v>
      </c>
      <c r="C10" s="94">
        <f>'Per 2'!$I$37</f>
        <v>0</v>
      </c>
      <c r="D10" s="94">
        <f>'Per 3'!$I$37</f>
        <v>0</v>
      </c>
      <c r="E10" s="94">
        <f>'Per 4'!$I$37</f>
        <v>0</v>
      </c>
      <c r="F10" s="94">
        <f>'Per 5'!$I$37</f>
        <v>0</v>
      </c>
      <c r="G10" s="95">
        <f t="shared" si="0"/>
        <v>0</v>
      </c>
    </row>
    <row r="11" spans="1:7" ht="24.9" customHeight="1">
      <c r="A11" s="106" t="s">
        <v>77</v>
      </c>
      <c r="B11" s="94">
        <f>'Per 1'!$I$39</f>
        <v>0</v>
      </c>
      <c r="C11" s="94">
        <f>'Per 2'!$I$39</f>
        <v>0</v>
      </c>
      <c r="D11" s="94">
        <f>'Per 3'!$I$39</f>
        <v>0</v>
      </c>
      <c r="E11" s="94">
        <f>'Per 4'!$I$39</f>
        <v>0</v>
      </c>
      <c r="F11" s="94">
        <f>'Per 5'!$I$39</f>
        <v>0</v>
      </c>
      <c r="G11" s="95">
        <f>SUM(B11:F11)</f>
        <v>0</v>
      </c>
    </row>
    <row r="12" spans="1:7" ht="24.9" customHeight="1">
      <c r="A12" s="107" t="s">
        <v>117</v>
      </c>
      <c r="B12" s="94">
        <f>'Per 1'!$I$44</f>
        <v>0</v>
      </c>
      <c r="C12" s="94">
        <f>'Per 2'!$I$44</f>
        <v>0</v>
      </c>
      <c r="D12" s="94">
        <f>'Per 3'!$I$44</f>
        <v>0</v>
      </c>
      <c r="E12" s="94">
        <f>'Per 4'!$I$44</f>
        <v>0</v>
      </c>
      <c r="F12" s="94">
        <f>'Per 5'!$I$44</f>
        <v>0</v>
      </c>
      <c r="G12" s="95">
        <f>SUM(B12:F12)</f>
        <v>0</v>
      </c>
    </row>
    <row r="13" spans="1:7" ht="24.9" customHeight="1" thickBot="1">
      <c r="A13" s="108" t="s">
        <v>92</v>
      </c>
      <c r="B13" s="104">
        <f>SUM(B11:B12)</f>
        <v>0</v>
      </c>
      <c r="C13" s="104">
        <f t="shared" ref="C13:F13" si="1">SUM(C11:C12)</f>
        <v>0</v>
      </c>
      <c r="D13" s="104">
        <f t="shared" si="1"/>
        <v>0</v>
      </c>
      <c r="E13" s="104">
        <f t="shared" si="1"/>
        <v>0</v>
      </c>
      <c r="F13" s="104">
        <f t="shared" si="1"/>
        <v>0</v>
      </c>
      <c r="G13" s="105">
        <f>SUM(B13:F13)</f>
        <v>0</v>
      </c>
    </row>
    <row r="15" spans="1:7" ht="15" thickBot="1"/>
    <row r="16" spans="1:7">
      <c r="A16" s="91" t="s">
        <v>118</v>
      </c>
      <c r="B16" s="92" t="s">
        <v>112</v>
      </c>
      <c r="C16" s="92" t="s">
        <v>98</v>
      </c>
      <c r="D16" s="92" t="s">
        <v>101</v>
      </c>
      <c r="E16" s="92" t="s">
        <v>113</v>
      </c>
      <c r="F16" s="92" t="s">
        <v>107</v>
      </c>
      <c r="G16" s="93" t="s">
        <v>114</v>
      </c>
    </row>
    <row r="17" spans="1:7">
      <c r="A17" s="89" t="s">
        <v>93</v>
      </c>
      <c r="B17" s="94">
        <f>'Per 1'!$B$47</f>
        <v>0</v>
      </c>
      <c r="C17" s="94">
        <f>'Per 2'!$B$47</f>
        <v>0</v>
      </c>
      <c r="D17" s="94">
        <f>'Per 3'!$B$47</f>
        <v>0</v>
      </c>
      <c r="E17" s="94">
        <f>'Per 4'!$B$47</f>
        <v>0</v>
      </c>
      <c r="F17" s="94">
        <f>'Per 5'!$B$47</f>
        <v>0</v>
      </c>
      <c r="G17" s="95">
        <f>SUM(B17:F17)</f>
        <v>0</v>
      </c>
    </row>
    <row r="18" spans="1:7">
      <c r="A18" s="89" t="s">
        <v>94</v>
      </c>
      <c r="B18" s="94">
        <f>'Per 1'!$F$47</f>
        <v>0</v>
      </c>
      <c r="C18" s="94">
        <f>'Per 2'!$F$47</f>
        <v>0</v>
      </c>
      <c r="D18" s="94">
        <f>'Per 3'!$F$47</f>
        <v>0</v>
      </c>
      <c r="E18" s="94">
        <f>'Per 4'!$F$47</f>
        <v>0</v>
      </c>
      <c r="F18" s="94">
        <f>'Per 5'!$F$47</f>
        <v>0</v>
      </c>
      <c r="G18" s="95">
        <f>SUM(B18:F18)</f>
        <v>0</v>
      </c>
    </row>
  </sheetData>
  <mergeCells count="1">
    <mergeCell ref="A1:G1"/>
  </mergeCells>
  <phoneticPr fontId="17" type="noConversion"/>
  <pageMargins left="0.7" right="0.7" top="0.75" bottom="0.75" header="0.3" footer="0.3"/>
  <pageSetup scale="98" orientation="landscape" r:id="rId1"/>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workbookViewId="0">
      <selection activeCell="A8" sqref="A8"/>
    </sheetView>
  </sheetViews>
  <sheetFormatPr defaultColWidth="8.88671875" defaultRowHeight="13.8"/>
  <cols>
    <col min="1" max="1" width="25.88671875" style="5" customWidth="1"/>
    <col min="2" max="2" width="37.33203125" style="5" customWidth="1"/>
    <col min="3" max="3" width="25.88671875" style="5" customWidth="1"/>
    <col min="4" max="16384" width="8.88671875" style="5"/>
  </cols>
  <sheetData>
    <row r="1" spans="1:7" ht="6.9" customHeight="1">
      <c r="A1" s="27"/>
      <c r="B1" s="27"/>
      <c r="C1" s="27"/>
      <c r="D1"/>
      <c r="E1"/>
      <c r="F1"/>
      <c r="G1"/>
    </row>
    <row r="2" spans="1:7" ht="15.6">
      <c r="A2" s="70"/>
      <c r="B2" s="70"/>
      <c r="C2" s="26" t="s">
        <v>119</v>
      </c>
    </row>
    <row r="3" spans="1:7" ht="14.4">
      <c r="A3" s="96"/>
      <c r="B3" s="96"/>
      <c r="C3" s="96"/>
      <c r="D3"/>
      <c r="E3"/>
      <c r="F3"/>
      <c r="G3"/>
    </row>
    <row r="4" spans="1:7" ht="14.4">
      <c r="A4" s="238" t="s">
        <v>120</v>
      </c>
      <c r="B4" s="238"/>
      <c r="C4" s="238"/>
    </row>
    <row r="5" spans="1:7">
      <c r="A5" s="239" t="s">
        <v>121</v>
      </c>
      <c r="B5" s="239"/>
      <c r="C5" s="239"/>
    </row>
    <row r="6" spans="1:7" ht="18.75" customHeight="1" thickBot="1">
      <c r="A6" s="240"/>
      <c r="B6" s="240"/>
      <c r="C6" s="240"/>
    </row>
    <row r="7" spans="1:7" ht="26.4">
      <c r="A7" s="97" t="s">
        <v>122</v>
      </c>
      <c r="B7" s="98" t="s">
        <v>123</v>
      </c>
      <c r="C7" s="99" t="s">
        <v>124</v>
      </c>
    </row>
    <row r="8" spans="1:7" ht="18.75" customHeight="1">
      <c r="A8" s="100"/>
      <c r="B8" s="101"/>
      <c r="C8" s="146">
        <v>0</v>
      </c>
    </row>
    <row r="9" spans="1:7" ht="18.75" customHeight="1">
      <c r="A9" s="100"/>
      <c r="B9" s="101"/>
      <c r="C9" s="146">
        <v>0</v>
      </c>
    </row>
    <row r="10" spans="1:7" ht="18.75" customHeight="1">
      <c r="A10" s="100"/>
      <c r="B10" s="101"/>
      <c r="C10" s="146">
        <v>0</v>
      </c>
    </row>
    <row r="11" spans="1:7" ht="18.75" customHeight="1">
      <c r="A11" s="100"/>
      <c r="B11" s="101"/>
      <c r="C11" s="146">
        <v>0</v>
      </c>
    </row>
    <row r="12" spans="1:7" ht="18.75" customHeight="1">
      <c r="A12" s="100"/>
      <c r="B12" s="101"/>
      <c r="C12" s="146">
        <v>0</v>
      </c>
    </row>
    <row r="13" spans="1:7" ht="18.75" customHeight="1">
      <c r="A13" s="100"/>
      <c r="B13" s="101"/>
      <c r="C13" s="146">
        <v>0</v>
      </c>
    </row>
    <row r="14" spans="1:7" ht="18.75" customHeight="1">
      <c r="A14" s="100"/>
      <c r="B14" s="101"/>
      <c r="C14" s="146">
        <v>0</v>
      </c>
    </row>
    <row r="15" spans="1:7" ht="18.75" customHeight="1">
      <c r="A15" s="100"/>
      <c r="B15" s="101"/>
      <c r="C15" s="146">
        <v>0</v>
      </c>
    </row>
    <row r="16" spans="1:7" ht="18.75" customHeight="1">
      <c r="A16" s="100"/>
      <c r="B16" s="101"/>
      <c r="C16" s="146">
        <v>0</v>
      </c>
    </row>
    <row r="17" spans="1:3" ht="18.75" customHeight="1">
      <c r="A17" s="100"/>
      <c r="B17" s="101"/>
      <c r="C17" s="146">
        <v>0</v>
      </c>
    </row>
    <row r="18" spans="1:3" ht="18.75" customHeight="1">
      <c r="A18" s="100"/>
      <c r="B18" s="101"/>
      <c r="C18" s="146">
        <v>0</v>
      </c>
    </row>
    <row r="19" spans="1:3" ht="18.75" customHeight="1">
      <c r="A19" s="100"/>
      <c r="B19" s="101"/>
      <c r="C19" s="146">
        <v>0</v>
      </c>
    </row>
    <row r="20" spans="1:3" ht="18.75" customHeight="1">
      <c r="A20" s="100"/>
      <c r="B20" s="101"/>
      <c r="C20" s="146">
        <v>0</v>
      </c>
    </row>
    <row r="21" spans="1:3" ht="18.75" customHeight="1">
      <c r="A21" s="100"/>
      <c r="B21" s="101"/>
      <c r="C21" s="146">
        <v>0</v>
      </c>
    </row>
    <row r="22" spans="1:3" ht="18.75" customHeight="1">
      <c r="A22" s="100"/>
      <c r="B22" s="101"/>
      <c r="C22" s="146">
        <v>0</v>
      </c>
    </row>
    <row r="23" spans="1:3" ht="18.75" customHeight="1">
      <c r="A23" s="100"/>
      <c r="B23" s="101"/>
      <c r="C23" s="146">
        <v>0</v>
      </c>
    </row>
    <row r="24" spans="1:3" ht="18.75" customHeight="1">
      <c r="A24" s="100"/>
      <c r="B24" s="101"/>
      <c r="C24" s="146">
        <v>0</v>
      </c>
    </row>
    <row r="25" spans="1:3" ht="18.75" customHeight="1">
      <c r="A25" s="100"/>
      <c r="B25" s="101"/>
      <c r="C25" s="146">
        <v>0</v>
      </c>
    </row>
    <row r="26" spans="1:3" ht="18.75" customHeight="1">
      <c r="A26" s="100"/>
      <c r="B26" s="101"/>
      <c r="C26" s="146">
        <v>0</v>
      </c>
    </row>
    <row r="27" spans="1:3" ht="18.75" customHeight="1">
      <c r="A27" s="100"/>
      <c r="B27" s="101"/>
      <c r="C27" s="146">
        <v>0</v>
      </c>
    </row>
    <row r="28" spans="1:3" ht="18.75" customHeight="1">
      <c r="A28" s="100"/>
      <c r="B28" s="101"/>
      <c r="C28" s="146">
        <v>0</v>
      </c>
    </row>
    <row r="29" spans="1:3" ht="18.75" customHeight="1">
      <c r="A29" s="100"/>
      <c r="B29" s="101"/>
      <c r="C29" s="146">
        <v>0</v>
      </c>
    </row>
    <row r="30" spans="1:3" ht="18.75" customHeight="1">
      <c r="A30" s="100"/>
      <c r="B30" s="101"/>
      <c r="C30" s="146">
        <v>0</v>
      </c>
    </row>
    <row r="31" spans="1:3" ht="18.75" customHeight="1">
      <c r="A31" s="100"/>
      <c r="B31" s="101"/>
      <c r="C31" s="146">
        <v>0</v>
      </c>
    </row>
    <row r="32" spans="1:3" ht="18.75" customHeight="1">
      <c r="A32" s="100"/>
      <c r="B32" s="101"/>
      <c r="C32" s="146">
        <v>0</v>
      </c>
    </row>
    <row r="33" spans="1:7" ht="18.75" customHeight="1">
      <c r="A33" s="100"/>
      <c r="B33" s="101"/>
      <c r="C33" s="146">
        <v>0</v>
      </c>
    </row>
    <row r="34" spans="1:7" ht="18.75" customHeight="1">
      <c r="A34" s="100"/>
      <c r="B34" s="101"/>
      <c r="C34" s="146">
        <v>0</v>
      </c>
    </row>
    <row r="35" spans="1:7" ht="18.75" customHeight="1">
      <c r="A35" s="100"/>
      <c r="B35" s="101"/>
      <c r="C35" s="146">
        <v>0</v>
      </c>
    </row>
    <row r="36" spans="1:7" ht="18.75" customHeight="1" thickBot="1">
      <c r="A36" s="102"/>
      <c r="B36" s="103"/>
      <c r="C36" s="147">
        <v>0</v>
      </c>
    </row>
    <row r="37" spans="1:7" ht="16.2" thickBot="1">
      <c r="A37" s="144" t="s">
        <v>92</v>
      </c>
      <c r="B37" s="145"/>
      <c r="C37" s="148">
        <f>SUM(C8:C36)</f>
        <v>0</v>
      </c>
      <c r="D37" s="143"/>
      <c r="E37" s="143"/>
      <c r="F37" s="143"/>
      <c r="G37" s="143"/>
    </row>
    <row r="38" spans="1:7">
      <c r="A38" s="6"/>
      <c r="B38" s="6"/>
      <c r="C38" s="6"/>
    </row>
  </sheetData>
  <mergeCells count="2">
    <mergeCell ref="A4:C4"/>
    <mergeCell ref="A5:C6"/>
  </mergeCells>
  <phoneticPr fontId="17" type="noConversion"/>
  <pageMargins left="0.7" right="0.7" top="0.75" bottom="0.75" header="0.3" footer="0.3"/>
  <pageSetup orientation="portrait" r:id="rId1"/>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37C81AD41AAF40A0CE32163BE00A6E" ma:contentTypeVersion="10" ma:contentTypeDescription="Create a new document." ma:contentTypeScope="" ma:versionID="68aa4827f3ba11646cd61075b0cc8ef2">
  <xsd:schema xmlns:xsd="http://www.w3.org/2001/XMLSchema" xmlns:xs="http://www.w3.org/2001/XMLSchema" xmlns:p="http://schemas.microsoft.com/office/2006/metadata/properties" xmlns:ns2="8308069e-0926-4bf9-816f-97836a33acf5" xmlns:ns3="64b4e01d-3378-479d-8f19-5001df07d83d" targetNamespace="http://schemas.microsoft.com/office/2006/metadata/properties" ma:root="true" ma:fieldsID="741383053166ea25bf043d96a9967bd3" ns2:_="" ns3:_="">
    <xsd:import namespace="8308069e-0926-4bf9-816f-97836a33acf5"/>
    <xsd:import namespace="64b4e01d-3378-479d-8f19-5001df07d8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08069e-0926-4bf9-816f-97836a33ac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b4e01d-3378-479d-8f19-5001df07d83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630594-976F-4BA2-B17E-C7E2E673BE8D}">
  <ds:schemaRefs>
    <ds:schemaRef ds:uri="http://schemas.microsoft.com/sharepoint/v3/contenttype/forms"/>
  </ds:schemaRefs>
</ds:datastoreItem>
</file>

<file path=customXml/itemProps2.xml><?xml version="1.0" encoding="utf-8"?>
<ds:datastoreItem xmlns:ds="http://schemas.openxmlformats.org/officeDocument/2006/customXml" ds:itemID="{D938A54F-2518-4482-964C-FDCA840BC9F5}">
  <ds:schemaRefs>
    <ds:schemaRef ds:uri="64b4e01d-3378-479d-8f19-5001df07d83d"/>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http://www.w3.org/XML/1998/namespace"/>
    <ds:schemaRef ds:uri="http://schemas.microsoft.com/office/2006/documentManagement/types"/>
    <ds:schemaRef ds:uri="8308069e-0926-4bf9-816f-97836a33acf5"/>
    <ds:schemaRef ds:uri="http://purl.org/dc/dcmitype/"/>
  </ds:schemaRefs>
</ds:datastoreItem>
</file>

<file path=customXml/itemProps3.xml><?xml version="1.0" encoding="utf-8"?>
<ds:datastoreItem xmlns:ds="http://schemas.openxmlformats.org/officeDocument/2006/customXml" ds:itemID="{707252A9-9EED-47FC-8464-0C98E8CD0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08069e-0926-4bf9-816f-97836a33acf5"/>
    <ds:schemaRef ds:uri="64b4e01d-3378-479d-8f19-5001df07d8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vt:lpstr>
      <vt:lpstr>Per 1</vt:lpstr>
      <vt:lpstr>Per 2</vt:lpstr>
      <vt:lpstr>Per 3</vt:lpstr>
      <vt:lpstr>Per 4</vt:lpstr>
      <vt:lpstr>Per 5</vt:lpstr>
      <vt:lpstr>Summary</vt:lpstr>
      <vt:lpstr>In-kind</vt:lpstr>
      <vt:lpstr>Cover!Print_Area</vt:lpstr>
      <vt:lpstr>'Per 1'!Print_Area</vt:lpstr>
      <vt:lpstr>'Per 2'!Print_Area</vt:lpstr>
      <vt:lpstr>'Per 3'!Print_Area</vt:lpstr>
      <vt:lpstr>'Per 4'!Print_Area</vt:lpstr>
      <vt:lpstr>'Per 5'!Print_Area</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2023-11-28T19:06:17Z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0x010100E737C81AD41AAF40A0CE32163BE00A6E</vt:lpwstr>
  </property>
</Properties>
</file>